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Salsipuedes\Ficha Tecnica\"/>
    </mc:Choice>
  </mc:AlternateContent>
  <bookViews>
    <workbookView xWindow="120" yWindow="120" windowWidth="24915" windowHeight="12075"/>
  </bookViews>
  <sheets>
    <sheet name="FICHA TECNICA" sheetId="7" r:id="rId1"/>
  </sheets>
  <definedNames>
    <definedName name="_xlnm.Print_Titles" localSheetId="0">'FICHA TECNICA'!$1:$12</definedName>
  </definedNames>
  <calcPr calcId="162913"/>
</workbook>
</file>

<file path=xl/calcChain.xml><?xml version="1.0" encoding="utf-8"?>
<calcChain xmlns="http://schemas.openxmlformats.org/spreadsheetml/2006/main">
  <c r="C64" i="7" l="1"/>
  <c r="C58" i="7"/>
  <c r="C51" i="7"/>
  <c r="C49" i="7"/>
  <c r="C43" i="7"/>
  <c r="C41" i="7"/>
  <c r="C39" i="7"/>
  <c r="C38" i="7"/>
  <c r="C37" i="7"/>
  <c r="C34" i="7"/>
  <c r="C33" i="7"/>
  <c r="C32" i="7"/>
  <c r="G28" i="7"/>
  <c r="C29" i="7"/>
  <c r="C26" i="7"/>
  <c r="C25" i="7"/>
  <c r="C24" i="7"/>
  <c r="C23" i="7"/>
  <c r="C22" i="7"/>
  <c r="A22" i="7"/>
  <c r="A23" i="7" s="1"/>
  <c r="A24" i="7" s="1"/>
  <c r="A25" i="7" s="1"/>
  <c r="A26" i="7" s="1"/>
  <c r="A21" i="7"/>
  <c r="A28" i="7" s="1"/>
  <c r="C19" i="7"/>
  <c r="C18" i="7"/>
  <c r="C17" i="7"/>
  <c r="C16" i="7"/>
  <c r="A16" i="7"/>
  <c r="A17" i="7" s="1"/>
  <c r="A18" i="7" s="1"/>
  <c r="A19" i="7" s="1"/>
  <c r="C15" i="7"/>
  <c r="A15" i="7"/>
  <c r="A31" i="7" l="1"/>
  <c r="A29" i="7"/>
  <c r="G21" i="7"/>
  <c r="G46" i="7"/>
  <c r="G14" i="7"/>
  <c r="G31" i="7"/>
  <c r="G36" i="7"/>
  <c r="G62" i="7"/>
  <c r="G66" i="7" l="1"/>
  <c r="A36" i="7"/>
  <c r="A32" i="7"/>
  <c r="A33" i="7" s="1"/>
  <c r="A34" i="7" s="1"/>
  <c r="A37" i="7" l="1"/>
  <c r="A39" i="7" s="1"/>
  <c r="A40" i="7" s="1"/>
  <c r="A41" i="7" s="1"/>
  <c r="A42" i="7" s="1"/>
  <c r="A43" i="7" s="1"/>
  <c r="A44" i="7" s="1"/>
  <c r="A46" i="7"/>
  <c r="F76" i="7"/>
  <c r="F72" i="7"/>
  <c r="F71" i="7"/>
  <c r="F74" i="7"/>
  <c r="F75" i="7" s="1"/>
  <c r="F70" i="7"/>
  <c r="F77" i="7"/>
  <c r="F73" i="7"/>
  <c r="F69" i="7"/>
  <c r="G68" i="7" l="1"/>
  <c r="G79" i="7" s="1"/>
  <c r="A47" i="7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2" i="7"/>
  <c r="A68" i="7" l="1"/>
  <c r="A69" i="7" s="1"/>
  <c r="A70" i="7" s="1"/>
  <c r="A71" i="7" s="1"/>
  <c r="A72" i="7" s="1"/>
  <c r="A73" i="7" s="1"/>
  <c r="A74" i="7" s="1"/>
  <c r="A75" i="7" s="1"/>
  <c r="A76" i="7" s="1"/>
  <c r="A77" i="7" s="1"/>
  <c r="A63" i="7"/>
  <c r="A64" i="7" s="1"/>
  <c r="A65" i="7" s="1"/>
</calcChain>
</file>

<file path=xl/sharedStrings.xml><?xml version="1.0" encoding="utf-8"?>
<sst xmlns="http://schemas.openxmlformats.org/spreadsheetml/2006/main" count="121" uniqueCount="79">
  <si>
    <t>NOTA: El gasto de imprevistos solo puede ser utilizado con previa autorización de esta Corporación (CORAAMOCA)</t>
  </si>
  <si>
    <t>Total  General RD$</t>
  </si>
  <si>
    <t>%</t>
  </si>
  <si>
    <t>Supervisión</t>
  </si>
  <si>
    <t xml:space="preserve">Imprevistos </t>
  </si>
  <si>
    <t>Itebis 18% Dirección Técnica</t>
  </si>
  <si>
    <t>Dirección Técnica y Responsabilidad Civil</t>
  </si>
  <si>
    <t xml:space="preserve">Transporte </t>
  </si>
  <si>
    <t>Seguros y Fianzas</t>
  </si>
  <si>
    <t xml:space="preserve">Gastos Administrativos </t>
  </si>
  <si>
    <t>Codia (Decreto No. 319-88)</t>
  </si>
  <si>
    <t>Fondo de Pensiones y Jubilaciones (Ley No.6-86)</t>
  </si>
  <si>
    <t>Gastos Indirectos de Obra</t>
  </si>
  <si>
    <t>Sub-Total Gastos Generales</t>
  </si>
  <si>
    <t>Ml</t>
  </si>
  <si>
    <t>Verja en malla ciclónica</t>
  </si>
  <si>
    <t>PA</t>
  </si>
  <si>
    <t>Limpieza final</t>
  </si>
  <si>
    <t>M3</t>
  </si>
  <si>
    <t>UD</t>
  </si>
  <si>
    <t xml:space="preserve">Suministro y Colocación de Válvula de Vástago Fijo platillada Completa Ø 8" </t>
  </si>
  <si>
    <t xml:space="preserve">Suministro y colocación de tubos PVC SDR 41 de Ø 6" </t>
  </si>
  <si>
    <t>Suministro y Colocación de Tubos PVC SDR 26 de Ø 4" Ventilación</t>
  </si>
  <si>
    <t>Confección de tapas en Hormigón Armado (1.20x1.20x0.10 Mts)</t>
  </si>
  <si>
    <t>Misceláneos</t>
  </si>
  <si>
    <t>M2</t>
  </si>
  <si>
    <t>Pañete pulido en muros</t>
  </si>
  <si>
    <t>Fraguache</t>
  </si>
  <si>
    <t>Terminación en superficies</t>
  </si>
  <si>
    <t>Mampostería</t>
  </si>
  <si>
    <t>Viga de amarre 20x20, 4Ø1/2 Estribos Ø3/8@0.20MTS</t>
  </si>
  <si>
    <t>Hormigón armado</t>
  </si>
  <si>
    <t>Preliminares:</t>
  </si>
  <si>
    <t>Total RD$</t>
  </si>
  <si>
    <t>Sub-total</t>
  </si>
  <si>
    <t>Precio</t>
  </si>
  <si>
    <t>Unidad</t>
  </si>
  <si>
    <t>Cantidad</t>
  </si>
  <si>
    <t>Partidas</t>
  </si>
  <si>
    <t>No.</t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</si>
  <si>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</t>
    </r>
    <r>
      <rPr>
        <sz val="11"/>
        <rFont val="Arial"/>
        <family val="2"/>
      </rPr>
      <t xml:space="preserve"> Moca Provincia Espaillat</t>
    </r>
  </si>
  <si>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Aguas Residuales</t>
    </r>
  </si>
  <si>
    <r>
      <t xml:space="preserve">Proyecto: </t>
    </r>
    <r>
      <rPr>
        <sz val="11"/>
        <rFont val="Arial"/>
        <family val="2"/>
      </rPr>
      <t>Construcción Planta de Tratamiento Anaeróbica de Aguas Residuales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Barrio Salsipuedes</t>
    </r>
  </si>
  <si>
    <r>
      <rPr>
        <b/>
        <sz val="11"/>
        <rFont val="Arial"/>
        <family val="2"/>
      </rPr>
      <t>Fecha Elaboración:</t>
    </r>
    <r>
      <rPr>
        <sz val="12"/>
        <rFont val="Arial"/>
        <family val="2"/>
      </rPr>
      <t xml:space="preserve"> Agosto 2021</t>
    </r>
  </si>
  <si>
    <t>Suministro e instalación de Registros Prefabricados de Hormigón Armado h=1.20mts (tapa incluida)</t>
  </si>
  <si>
    <t>Suministro e instalación de Registros Prefabricados de Hormigón Armado h=1.20mts (tapa incluida, )</t>
  </si>
  <si>
    <t>Construcción Desarenador</t>
  </si>
  <si>
    <t>Blocks de 6'' Ø3/8 Bast @0.40MTS todos los Huecos Llenos</t>
  </si>
  <si>
    <t>Losa de fondo E=0.20MTS, Ø3/8@0.20MTS AD. Doble Armado</t>
  </si>
  <si>
    <t>Pañete Pulido</t>
  </si>
  <si>
    <t>Confección de Rejilla 80x70 cms en planchuela 1 3/16'', marco planchuela 1 1/4''</t>
  </si>
  <si>
    <t>Piezas PVC en 4, 6 y 8 pulg</t>
  </si>
  <si>
    <t>A</t>
  </si>
  <si>
    <t>B</t>
  </si>
  <si>
    <t xml:space="preserve">AMPLIACION DE REDES </t>
  </si>
  <si>
    <t>Movimiento de tierra (Excavación )</t>
  </si>
  <si>
    <t xml:space="preserve">Bote de Material </t>
  </si>
  <si>
    <t xml:space="preserve">Acarreo de Materiales </t>
  </si>
  <si>
    <t>Losa de fondo E=0.20MTS, Ø3/8@0.20MTS AD. Doble armado</t>
  </si>
  <si>
    <t>Repletanteo y charrancha</t>
  </si>
  <si>
    <t>Zabaleta de Fondo</t>
  </si>
  <si>
    <t>Blocks de 8'' Ø3/8 Bast @0.40MTS todos los huecos llenos, serpentina 2 Ø3/8 @0.40MTS</t>
  </si>
  <si>
    <t>Bote de Material no Calificado</t>
  </si>
  <si>
    <t xml:space="preserve">Excavación </t>
  </si>
  <si>
    <t xml:space="preserve">Zapata de columna 1X1X30, 6Ø1/2AD </t>
  </si>
  <si>
    <t xml:space="preserve">Columna de amarre  perimetral 20x20, 4Ø1/2 Estribos Ø3/8@0.20MTS </t>
  </si>
  <si>
    <t xml:space="preserve">Losa de techo E=0.15MTS, Ø3/8@0.20MTS AD. </t>
  </si>
  <si>
    <t>Confección de tapas en Hormigón Armado (1x1x0.10 Mts)</t>
  </si>
  <si>
    <t>Suministro y Colocación de tubos PVCØ 4" SDR -41 para acometidas</t>
  </si>
  <si>
    <t>Ampliación de redes de Alcantarillado Sanitario</t>
  </si>
  <si>
    <t>Suministro y Colocación de tubos PVC SDR 41 de Ø 8" (Incluye excavación, reposición de material, colchón de arena)</t>
  </si>
  <si>
    <t xml:space="preserve">Nivelación de superficie </t>
  </si>
  <si>
    <t>Suministro y colocación de Material de Mina Compactado</t>
  </si>
  <si>
    <t>Suministro y Colocación de tubos PVC SDR 41 de Ø 8" según diseño</t>
  </si>
  <si>
    <t>Suministro y Colocación de Válvula de Vástago Fijo platillada Completa Ø 6" en registro previo a Desarenador para instalación de válvulas</t>
  </si>
  <si>
    <t>Suministro e instalación de Juntas Dresser 6"</t>
  </si>
  <si>
    <t>Suministro e instalación de Juntas Dresser 8" para instalación de válvulas</t>
  </si>
  <si>
    <t xml:space="preserve"> CONSTRUCCION DE PLANTA DE TRATAMIENTO PARA AGUAS RESIDUALES</t>
  </si>
  <si>
    <t>FICHA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</si>
</sst>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_-* #,##0.00_-;\-* #,##0.00_-;_-* &quot;-&quot;??_-;_-@_-"/>
    <numFmt numFmtId="166" formatCode="0.0"/>
    <numFmt numFmtId="167" formatCode="#.00\ &quot;Mts.&quot;"/>
    <numFmt numFmtId="171" formatCode="&quot;$&quot;#,##0;[Red]\-&quot;$&quot;#,##0"/>
    <numFmt numFmtId="172" formatCode="&quot;$&quot;#,##0.00;[Red]\-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0"/>
      <color indexed="12"/>
      <name val="MS Sans Serif"/>
      <family val="2"/>
    </font>
    <font>
      <i/>
      <sz val="12"/>
      <color rgb="FFFF0000"/>
      <name val="Arial"/>
      <family val="2"/>
    </font>
    <font>
      <b/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7" fillId="0" borderId="0" applyFill="0" applyBorder="0" applyProtection="0">
      <alignment horizontal="center" vertical="center"/>
      <protection locked="0"/>
    </xf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2"/>
    <xf numFmtId="0" fontId="2" fillId="0" borderId="0" xfId="2" applyAlignment="1">
      <alignment horizontal="center" vertical="center"/>
    </xf>
    <xf numFmtId="0" fontId="2" fillId="0" borderId="0" xfId="2" applyFont="1"/>
    <xf numFmtId="43" fontId="3" fillId="0" borderId="1" xfId="1" applyFont="1" applyBorder="1"/>
    <xf numFmtId="0" fontId="2" fillId="0" borderId="1" xfId="2" applyBorder="1"/>
    <xf numFmtId="0" fontId="4" fillId="0" borderId="1" xfId="0" applyFont="1" applyBorder="1" applyAlignment="1">
      <alignment vertical="center"/>
    </xf>
    <xf numFmtId="4" fontId="5" fillId="0" borderId="1" xfId="2" applyNumberFormat="1" applyFont="1" applyBorder="1"/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2" applyFont="1" applyBorder="1"/>
    <xf numFmtId="2" fontId="6" fillId="0" borderId="1" xfId="0" applyNumberFormat="1" applyFont="1" applyBorder="1" applyAlignment="1">
      <alignment vertical="center"/>
    </xf>
    <xf numFmtId="165" fontId="3" fillId="0" borderId="1" xfId="3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3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/>
    <xf numFmtId="166" fontId="3" fillId="0" borderId="1" xfId="0" applyNumberFormat="1" applyFont="1" applyBorder="1"/>
    <xf numFmtId="0" fontId="2" fillId="0" borderId="1" xfId="2" applyBorder="1" applyAlignment="1">
      <alignment horizontal="center" vertical="center"/>
    </xf>
    <xf numFmtId="4" fontId="2" fillId="0" borderId="0" xfId="2" applyNumberForma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/>
    <xf numFmtId="165" fontId="8" fillId="0" borderId="1" xfId="3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165" fontId="9" fillId="0" borderId="1" xfId="0" applyNumberFormat="1" applyFont="1" applyBorder="1"/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165" fontId="7" fillId="0" borderId="1" xfId="3" applyFont="1" applyBorder="1"/>
    <xf numFmtId="0" fontId="10" fillId="0" borderId="0" xfId="2" applyFont="1"/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2" fontId="12" fillId="0" borderId="8" xfId="2" applyNumberFormat="1" applyFont="1" applyBorder="1" applyAlignment="1">
      <alignment horizontal="left"/>
    </xf>
    <xf numFmtId="2" fontId="12" fillId="0" borderId="11" xfId="2" applyNumberFormat="1" applyFont="1" applyBorder="1" applyAlignment="1">
      <alignment horizontal="left"/>
    </xf>
    <xf numFmtId="0" fontId="9" fillId="0" borderId="0" xfId="2" applyFont="1"/>
    <xf numFmtId="0" fontId="7" fillId="0" borderId="0" xfId="2" applyFont="1"/>
    <xf numFmtId="0" fontId="7" fillId="0" borderId="12" xfId="2" applyFont="1" applyBorder="1"/>
    <xf numFmtId="167" fontId="2" fillId="0" borderId="11" xfId="2" applyNumberFormat="1" applyBorder="1" applyAlignment="1">
      <alignment horizontal="left"/>
    </xf>
    <xf numFmtId="0" fontId="7" fillId="0" borderId="13" xfId="2" applyFont="1" applyBorder="1"/>
    <xf numFmtId="0" fontId="7" fillId="0" borderId="14" xfId="2" applyFont="1" applyBorder="1"/>
    <xf numFmtId="0" fontId="2" fillId="0" borderId="14" xfId="2" applyBorder="1"/>
    <xf numFmtId="0" fontId="7" fillId="0" borderId="14" xfId="2" applyFont="1" applyBorder="1" applyAlignment="1">
      <alignment horizontal="center" vertical="center"/>
    </xf>
    <xf numFmtId="0" fontId="13" fillId="0" borderId="15" xfId="2" applyFont="1" applyBorder="1"/>
    <xf numFmtId="0" fontId="15" fillId="0" borderId="12" xfId="2" applyFont="1" applyBorder="1" applyAlignment="1">
      <alignment wrapText="1"/>
    </xf>
    <xf numFmtId="0" fontId="2" fillId="0" borderId="15" xfId="2" applyBorder="1"/>
    <xf numFmtId="4" fontId="18" fillId="0" borderId="1" xfId="0" applyNumberFormat="1" applyFont="1" applyBorder="1" applyAlignment="1">
      <alignment horizontal="right" vertical="center"/>
    </xf>
    <xf numFmtId="165" fontId="18" fillId="0" borderId="2" xfId="3" applyFont="1" applyBorder="1" applyAlignment="1">
      <alignment horizontal="center"/>
    </xf>
    <xf numFmtId="166" fontId="19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5" fontId="19" fillId="0" borderId="1" xfId="0" applyNumberFormat="1" applyFont="1" applyBorder="1"/>
    <xf numFmtId="43" fontId="9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165" fontId="8" fillId="0" borderId="2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6" fillId="0" borderId="1" xfId="1" applyFont="1" applyBorder="1" applyAlignment="1">
      <alignment vertical="top"/>
    </xf>
    <xf numFmtId="0" fontId="14" fillId="0" borderId="0" xfId="2" applyFont="1" applyAlignment="1">
      <alignment horizontal="center" wrapText="1"/>
    </xf>
    <xf numFmtId="0" fontId="14" fillId="0" borderId="11" xfId="2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0" fontId="13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7" fillId="0" borderId="10" xfId="2" applyFont="1" applyBorder="1" applyAlignment="1">
      <alignment horizontal="left"/>
    </xf>
    <xf numFmtId="0" fontId="7" fillId="0" borderId="9" xfId="2" applyFont="1" applyBorder="1" applyAlignment="1">
      <alignment horizontal="left"/>
    </xf>
    <xf numFmtId="4" fontId="3" fillId="0" borderId="4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6" fillId="0" borderId="14" xfId="2" applyFont="1" applyBorder="1" applyAlignment="1">
      <alignment horizontal="center" wrapText="1"/>
    </xf>
    <xf numFmtId="0" fontId="16" fillId="0" borderId="13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0" fontId="16" fillId="0" borderId="11" xfId="2" applyFont="1" applyBorder="1" applyAlignment="1">
      <alignment horizontal="center" wrapText="1"/>
    </xf>
    <xf numFmtId="0" fontId="14" fillId="0" borderId="0" xfId="2" applyFont="1" applyAlignment="1">
      <alignment horizontal="center" wrapText="1"/>
    </xf>
    <xf numFmtId="0" fontId="14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left"/>
    </xf>
    <xf numFmtId="0" fontId="7" fillId="0" borderId="0" xfId="2" applyFont="1" applyAlignment="1">
      <alignment horizontal="left"/>
    </xf>
  </cellXfs>
  <cellStyles count="30">
    <cellStyle name="Comma 2" xfId="7"/>
    <cellStyle name="Comma 3" xfId="8"/>
    <cellStyle name="Currency [0] 2" xfId="9"/>
    <cellStyle name="Currency [0] 3" xfId="10"/>
    <cellStyle name="Currency 10" xfId="11"/>
    <cellStyle name="Currency 11" xfId="12"/>
    <cellStyle name="Currency 12" xfId="13"/>
    <cellStyle name="Currency 13" xfId="14"/>
    <cellStyle name="Currency 14" xfId="15"/>
    <cellStyle name="Currency 15" xfId="16"/>
    <cellStyle name="Currency 16" xfId="17"/>
    <cellStyle name="Currency 2" xfId="18"/>
    <cellStyle name="Currency 3" xfId="19"/>
    <cellStyle name="Currency 4" xfId="20"/>
    <cellStyle name="Currency 5" xfId="21"/>
    <cellStyle name="Currency 6" xfId="22"/>
    <cellStyle name="Currency 7" xfId="23"/>
    <cellStyle name="Currency 8" xfId="24"/>
    <cellStyle name="Currency 9" xfId="25"/>
    <cellStyle name="Hyperlink 2" xfId="26"/>
    <cellStyle name="Millares" xfId="1" builtinId="3"/>
    <cellStyle name="Millares 2" xfId="6"/>
    <cellStyle name="Millares 7" xfId="3"/>
    <cellStyle name="Normal" xfId="0" builtinId="0"/>
    <cellStyle name="Normal 2" xfId="27"/>
    <cellStyle name="Normal 2 2" xfId="5"/>
    <cellStyle name="Normal 3" xfId="2"/>
    <cellStyle name="Normal 3 2" xfId="4"/>
    <cellStyle name="Percent 2" xfId="28"/>
    <cellStyle name="Percent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95249</xdr:rowOff>
    </xdr:from>
    <xdr:to>
      <xdr:col>6</xdr:col>
      <xdr:colOff>343633</xdr:colOff>
      <xdr:row>4</xdr:row>
      <xdr:rowOff>95249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49"/>
          <a:ext cx="7077808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81"/>
  <sheetViews>
    <sheetView tabSelected="1" zoomScaleNormal="100" workbookViewId="0">
      <selection activeCell="F29" sqref="F29"/>
    </sheetView>
  </sheetViews>
  <sheetFormatPr baseColWidth="10" defaultColWidth="11.42578125" defaultRowHeight="12.75" x14ac:dyDescent="0.2"/>
  <cols>
    <col min="1" max="1" width="8.42578125" style="1" customWidth="1"/>
    <col min="2" max="2" width="47" style="1" customWidth="1"/>
    <col min="3" max="3" width="11.140625" style="1" bestFit="1" customWidth="1"/>
    <col min="4" max="4" width="9.140625" style="2" bestFit="1" customWidth="1"/>
    <col min="5" max="5" width="13.7109375" style="1" bestFit="1" customWidth="1"/>
    <col min="6" max="6" width="17" style="1" bestFit="1" customWidth="1"/>
    <col min="7" max="7" width="17.85546875" style="1" bestFit="1" customWidth="1"/>
    <col min="8" max="8" width="11.42578125" style="1"/>
    <col min="9" max="9" width="13.85546875" style="1" bestFit="1" customWidth="1"/>
    <col min="10" max="10" width="12.85546875" style="1" bestFit="1" customWidth="1"/>
    <col min="11" max="11" width="11.7109375" style="1" bestFit="1" customWidth="1"/>
    <col min="12" max="12" width="12.85546875" style="1" bestFit="1" customWidth="1"/>
    <col min="13" max="16384" width="11.42578125" style="1"/>
  </cols>
  <sheetData>
    <row r="1" spans="1:13" ht="20.25" customHeight="1" x14ac:dyDescent="0.25">
      <c r="A1" s="50"/>
      <c r="B1" s="75"/>
      <c r="C1" s="75"/>
      <c r="D1" s="75"/>
      <c r="E1" s="75"/>
      <c r="F1" s="75"/>
      <c r="G1" s="76"/>
    </row>
    <row r="2" spans="1:13" ht="16.5" customHeight="1" x14ac:dyDescent="0.25">
      <c r="A2" s="49"/>
      <c r="B2" s="77"/>
      <c r="C2" s="77"/>
      <c r="D2" s="77"/>
      <c r="E2" s="77"/>
      <c r="F2" s="77"/>
      <c r="G2" s="78"/>
    </row>
    <row r="3" spans="1:13" ht="15.75" customHeight="1" x14ac:dyDescent="0.25">
      <c r="A3" s="49"/>
      <c r="B3" s="79"/>
      <c r="C3" s="79"/>
      <c r="D3" s="79"/>
      <c r="E3" s="79"/>
      <c r="F3" s="79"/>
      <c r="G3" s="80"/>
    </row>
    <row r="4" spans="1:13" ht="15.75" customHeight="1" x14ac:dyDescent="0.25">
      <c r="A4" s="49"/>
      <c r="B4" s="63"/>
      <c r="C4" s="63"/>
      <c r="D4" s="63"/>
      <c r="E4" s="63"/>
      <c r="F4" s="63"/>
      <c r="G4" s="64"/>
    </row>
    <row r="5" spans="1:13" ht="15.75" customHeight="1" x14ac:dyDescent="0.25">
      <c r="A5" s="49"/>
      <c r="B5" s="63"/>
      <c r="C5" s="63"/>
      <c r="D5" s="63"/>
      <c r="E5" s="63"/>
      <c r="F5" s="63"/>
      <c r="G5" s="64"/>
    </row>
    <row r="6" spans="1:13" ht="15.75" customHeight="1" x14ac:dyDescent="0.25">
      <c r="A6" s="49"/>
      <c r="B6" s="79" t="s">
        <v>78</v>
      </c>
      <c r="C6" s="79"/>
      <c r="D6" s="79"/>
      <c r="E6" s="79"/>
      <c r="F6" s="79"/>
      <c r="G6" s="80"/>
    </row>
    <row r="7" spans="1:13" ht="15.75" customHeight="1" thickBot="1" x14ac:dyDescent="0.3">
      <c r="A7" s="49"/>
      <c r="B7" s="63"/>
      <c r="C7" s="63"/>
      <c r="D7" s="63"/>
      <c r="E7" s="63"/>
      <c r="F7" s="63"/>
      <c r="G7" s="64"/>
    </row>
    <row r="8" spans="1:13" ht="15.75" x14ac:dyDescent="0.25">
      <c r="A8" s="48" t="s">
        <v>42</v>
      </c>
      <c r="B8" s="45"/>
      <c r="C8" s="45"/>
      <c r="D8" s="47"/>
      <c r="E8" s="46"/>
      <c r="F8" s="45"/>
      <c r="G8" s="44"/>
    </row>
    <row r="9" spans="1:13" ht="15.75" x14ac:dyDescent="0.25">
      <c r="A9" s="81" t="s">
        <v>41</v>
      </c>
      <c r="B9" s="82"/>
      <c r="C9" s="82"/>
      <c r="E9" s="68"/>
      <c r="F9" s="69"/>
      <c r="G9" s="43"/>
    </row>
    <row r="10" spans="1:13" ht="15.75" x14ac:dyDescent="0.25">
      <c r="A10" s="42" t="s">
        <v>40</v>
      </c>
      <c r="B10" s="41"/>
      <c r="C10" s="40"/>
      <c r="E10" s="68"/>
      <c r="F10" s="69"/>
      <c r="G10" s="39"/>
    </row>
    <row r="11" spans="1:13" ht="16.5" thickBot="1" x14ac:dyDescent="0.3">
      <c r="A11" s="70" t="s">
        <v>43</v>
      </c>
      <c r="B11" s="71"/>
      <c r="C11" s="71"/>
      <c r="D11" s="71"/>
      <c r="E11" s="68"/>
      <c r="F11" s="69"/>
      <c r="G11" s="38"/>
    </row>
    <row r="12" spans="1:13" ht="26.25" customHeight="1" thickBot="1" x14ac:dyDescent="0.25">
      <c r="A12" s="37" t="s">
        <v>39</v>
      </c>
      <c r="B12" s="36" t="s">
        <v>38</v>
      </c>
      <c r="C12" s="36" t="s">
        <v>37</v>
      </c>
      <c r="D12" s="36" t="s">
        <v>36</v>
      </c>
      <c r="E12" s="36" t="s">
        <v>35</v>
      </c>
      <c r="F12" s="36" t="s">
        <v>34</v>
      </c>
      <c r="G12" s="35" t="s">
        <v>33</v>
      </c>
    </row>
    <row r="13" spans="1:13" ht="15.75" x14ac:dyDescent="0.2">
      <c r="A13" s="61" t="s">
        <v>52</v>
      </c>
      <c r="B13" s="17" t="s">
        <v>77</v>
      </c>
      <c r="C13" s="59"/>
      <c r="D13" s="59"/>
      <c r="E13" s="59"/>
      <c r="F13" s="59"/>
      <c r="G13" s="59"/>
    </row>
    <row r="14" spans="1:13" ht="15" x14ac:dyDescent="0.2">
      <c r="A14" s="18">
        <v>1</v>
      </c>
      <c r="B14" s="17" t="s">
        <v>32</v>
      </c>
      <c r="C14" s="16"/>
      <c r="D14" s="15"/>
      <c r="E14" s="14"/>
      <c r="F14" s="13"/>
      <c r="G14" s="12">
        <f>SUM(F15:F19)</f>
        <v>0</v>
      </c>
      <c r="M14" s="34"/>
    </row>
    <row r="15" spans="1:13" ht="15" x14ac:dyDescent="0.2">
      <c r="A15" s="62">
        <f>+A14+0.01</f>
        <v>1.01</v>
      </c>
      <c r="B15" s="28" t="s">
        <v>59</v>
      </c>
      <c r="C15" s="27">
        <f>7.45*3.3</f>
        <v>24.585000000000001</v>
      </c>
      <c r="D15" s="24" t="s">
        <v>25</v>
      </c>
      <c r="E15" s="24"/>
      <c r="F15" s="24"/>
      <c r="G15" s="12"/>
      <c r="M15" s="34"/>
    </row>
    <row r="16" spans="1:13" ht="15" x14ac:dyDescent="0.2">
      <c r="A16" s="62">
        <f t="shared" ref="A16:A19" si="0">+A15+0.01</f>
        <v>1.02</v>
      </c>
      <c r="B16" s="28" t="s">
        <v>55</v>
      </c>
      <c r="C16" s="27">
        <f>7.45*3.3*2.75</f>
        <v>67.608750000000001</v>
      </c>
      <c r="D16" s="32" t="s">
        <v>18</v>
      </c>
      <c r="E16" s="24"/>
      <c r="F16" s="24"/>
      <c r="G16" s="23"/>
    </row>
    <row r="17" spans="1:11" ht="15" x14ac:dyDescent="0.2">
      <c r="A17" s="62">
        <f t="shared" si="0"/>
        <v>1.03</v>
      </c>
      <c r="B17" s="28" t="s">
        <v>71</v>
      </c>
      <c r="C17" s="27">
        <f>7.45*3.3</f>
        <v>24.585000000000001</v>
      </c>
      <c r="D17" s="24" t="s">
        <v>25</v>
      </c>
      <c r="E17" s="24"/>
      <c r="F17" s="24"/>
      <c r="G17" s="23"/>
    </row>
    <row r="18" spans="1:11" ht="28.5" x14ac:dyDescent="0.2">
      <c r="A18" s="62">
        <f t="shared" si="0"/>
        <v>1.04</v>
      </c>
      <c r="B18" s="22" t="s">
        <v>72</v>
      </c>
      <c r="C18" s="27">
        <f>6.45*2*1.75*1.3</f>
        <v>29.3475</v>
      </c>
      <c r="D18" s="26" t="s">
        <v>18</v>
      </c>
      <c r="E18" s="27"/>
      <c r="F18" s="24"/>
      <c r="G18" s="23"/>
    </row>
    <row r="19" spans="1:11" ht="15" x14ac:dyDescent="0.2">
      <c r="A19" s="62">
        <f t="shared" si="0"/>
        <v>1.05</v>
      </c>
      <c r="B19" s="22" t="s">
        <v>56</v>
      </c>
      <c r="C19" s="27">
        <f>7.45*3.3*2.75*1.3</f>
        <v>87.891375000000011</v>
      </c>
      <c r="D19" s="26" t="s">
        <v>18</v>
      </c>
      <c r="E19" s="27"/>
      <c r="F19" s="24"/>
      <c r="G19" s="23"/>
    </row>
    <row r="20" spans="1:11" ht="15" x14ac:dyDescent="0.2">
      <c r="A20" s="23"/>
      <c r="B20" s="23"/>
      <c r="C20" s="23"/>
      <c r="D20" s="15"/>
      <c r="E20" s="33"/>
      <c r="F20" s="24"/>
      <c r="G20" s="5"/>
    </row>
    <row r="21" spans="1:11" ht="15" x14ac:dyDescent="0.2">
      <c r="A21" s="18">
        <f>+A14+1</f>
        <v>2</v>
      </c>
      <c r="B21" s="17" t="s">
        <v>31</v>
      </c>
      <c r="C21" s="16"/>
      <c r="D21" s="15"/>
      <c r="E21" s="14"/>
      <c r="F21" s="13"/>
      <c r="G21" s="12">
        <f>SUM(F22:F26)</f>
        <v>0</v>
      </c>
    </row>
    <row r="22" spans="1:11" ht="28.5" x14ac:dyDescent="0.25">
      <c r="A22" s="31">
        <f>+A21+0.01</f>
        <v>2.0099999999999998</v>
      </c>
      <c r="B22" s="22" t="s">
        <v>58</v>
      </c>
      <c r="C22" s="27">
        <f>6.45*2.3*0.2</f>
        <v>2.9670000000000001</v>
      </c>
      <c r="D22" s="32" t="s">
        <v>18</v>
      </c>
      <c r="E22" s="24"/>
      <c r="F22" s="24"/>
      <c r="G22" s="30"/>
    </row>
    <row r="23" spans="1:11" ht="28.5" x14ac:dyDescent="0.25">
      <c r="A23" s="31">
        <f>+A22+0.01</f>
        <v>2.0199999999999996</v>
      </c>
      <c r="B23" s="22" t="s">
        <v>66</v>
      </c>
      <c r="C23" s="27">
        <f>6.45*2.3*0.15</f>
        <v>2.22525</v>
      </c>
      <c r="D23" s="26" t="s">
        <v>18</v>
      </c>
      <c r="E23" s="27"/>
      <c r="F23" s="24"/>
      <c r="G23" s="30"/>
    </row>
    <row r="24" spans="1:11" ht="28.5" x14ac:dyDescent="0.25">
      <c r="A24" s="31">
        <f>+A23+0.01</f>
        <v>2.0299999999999994</v>
      </c>
      <c r="B24" s="22" t="s">
        <v>30</v>
      </c>
      <c r="C24" s="27">
        <f>+(6.45*2+2.3*2+1.9*2)*0.2*0.2</f>
        <v>0.8520000000000002</v>
      </c>
      <c r="D24" s="26" t="s">
        <v>18</v>
      </c>
      <c r="E24" s="27"/>
      <c r="F24" s="24"/>
      <c r="G24" s="30"/>
    </row>
    <row r="25" spans="1:11" ht="28.5" x14ac:dyDescent="0.25">
      <c r="A25" s="31">
        <f>+A24+0.01</f>
        <v>2.0399999999999991</v>
      </c>
      <c r="B25" s="22" t="s">
        <v>65</v>
      </c>
      <c r="C25" s="27">
        <f>2.3*0.2*0.3*8</f>
        <v>1.1039999999999999</v>
      </c>
      <c r="D25" s="26" t="s">
        <v>18</v>
      </c>
      <c r="E25" s="27"/>
      <c r="F25" s="24"/>
      <c r="G25" s="30"/>
    </row>
    <row r="26" spans="1:11" ht="15.75" x14ac:dyDescent="0.25">
      <c r="A26" s="31">
        <f>+A25+0.01</f>
        <v>2.0499999999999989</v>
      </c>
      <c r="B26" s="22" t="s">
        <v>64</v>
      </c>
      <c r="C26" s="27">
        <f>1*1*0.3*8</f>
        <v>2.4</v>
      </c>
      <c r="D26" s="26" t="s">
        <v>18</v>
      </c>
      <c r="E26" s="27"/>
      <c r="F26" s="24"/>
      <c r="G26" s="30"/>
    </row>
    <row r="27" spans="1:11" ht="15" x14ac:dyDescent="0.2">
      <c r="A27" s="23"/>
      <c r="B27" s="23"/>
      <c r="C27" s="27"/>
      <c r="D27" s="26"/>
      <c r="E27" s="27"/>
      <c r="F27" s="24"/>
      <c r="G27" s="5"/>
    </row>
    <row r="28" spans="1:11" ht="15" x14ac:dyDescent="0.2">
      <c r="A28" s="18">
        <f>A21+1</f>
        <v>3</v>
      </c>
      <c r="B28" s="17" t="s">
        <v>29</v>
      </c>
      <c r="C28" s="16"/>
      <c r="D28" s="15"/>
      <c r="E28" s="14"/>
      <c r="F28" s="13"/>
      <c r="G28" s="12">
        <f>SUM(F29)</f>
        <v>0</v>
      </c>
      <c r="K28" s="20"/>
    </row>
    <row r="29" spans="1:11" ht="28.5" x14ac:dyDescent="0.2">
      <c r="A29" s="29">
        <f>+A28+0.01</f>
        <v>3.01</v>
      </c>
      <c r="B29" s="22" t="s">
        <v>61</v>
      </c>
      <c r="C29" s="27">
        <f>+(6.45*2+2.3*2+1.95)*2.3</f>
        <v>44.734999999999992</v>
      </c>
      <c r="D29" s="26" t="s">
        <v>25</v>
      </c>
      <c r="E29" s="27"/>
      <c r="F29" s="24"/>
      <c r="G29" s="23"/>
      <c r="K29" s="20"/>
    </row>
    <row r="30" spans="1:11" ht="15" x14ac:dyDescent="0.2">
      <c r="A30" s="6"/>
      <c r="B30" s="22"/>
      <c r="C30" s="27"/>
      <c r="D30" s="26"/>
      <c r="E30" s="27"/>
      <c r="F30" s="24"/>
      <c r="G30" s="23"/>
      <c r="K30" s="20"/>
    </row>
    <row r="31" spans="1:11" ht="15" x14ac:dyDescent="0.2">
      <c r="A31" s="18">
        <f>+A28+1</f>
        <v>4</v>
      </c>
      <c r="B31" s="17" t="s">
        <v>28</v>
      </c>
      <c r="C31" s="16"/>
      <c r="D31" s="15"/>
      <c r="E31" s="14"/>
      <c r="F31" s="13"/>
      <c r="G31" s="12">
        <f>SUM(F32:F34)</f>
        <v>0</v>
      </c>
    </row>
    <row r="32" spans="1:11" ht="15" x14ac:dyDescent="0.2">
      <c r="A32" s="11">
        <f>+A31+0.01</f>
        <v>4.01</v>
      </c>
      <c r="B32" s="22" t="s">
        <v>27</v>
      </c>
      <c r="C32" s="27">
        <f>+(6.45*2+2.3*2+1.95)*2.3</f>
        <v>44.734999999999992</v>
      </c>
      <c r="D32" s="26" t="s">
        <v>25</v>
      </c>
      <c r="E32" s="21"/>
      <c r="F32" s="24"/>
      <c r="G32" s="23"/>
    </row>
    <row r="33" spans="1:13" ht="15" x14ac:dyDescent="0.2">
      <c r="A33" s="11">
        <f>+A32+0.01</f>
        <v>4.0199999999999996</v>
      </c>
      <c r="B33" s="22" t="s">
        <v>26</v>
      </c>
      <c r="C33" s="21">
        <f>+C32</f>
        <v>44.734999999999992</v>
      </c>
      <c r="D33" s="26" t="s">
        <v>25</v>
      </c>
      <c r="E33" s="21"/>
      <c r="F33" s="24"/>
      <c r="G33" s="23"/>
    </row>
    <row r="34" spans="1:13" ht="15" x14ac:dyDescent="0.2">
      <c r="A34" s="11">
        <f>+A33+0.01</f>
        <v>4.0299999999999994</v>
      </c>
      <c r="B34" s="22" t="s">
        <v>60</v>
      </c>
      <c r="C34" s="27">
        <f>7.45*2+1.9*6</f>
        <v>26.299999999999997</v>
      </c>
      <c r="D34" s="26" t="s">
        <v>14</v>
      </c>
      <c r="E34" s="21"/>
      <c r="F34" s="24"/>
      <c r="G34" s="23"/>
    </row>
    <row r="35" spans="1:13" ht="15" x14ac:dyDescent="0.2">
      <c r="A35" s="11"/>
      <c r="B35" s="22"/>
      <c r="C35" s="27"/>
      <c r="D35" s="26"/>
      <c r="E35" s="21"/>
      <c r="F35" s="24"/>
      <c r="G35" s="23"/>
    </row>
    <row r="36" spans="1:13" ht="15" x14ac:dyDescent="0.2">
      <c r="A36" s="53">
        <f>+A31+1</f>
        <v>5</v>
      </c>
      <c r="B36" s="17" t="s">
        <v>46</v>
      </c>
      <c r="C36" s="54"/>
      <c r="D36" s="9"/>
      <c r="E36" s="54"/>
      <c r="F36" s="55"/>
      <c r="G36" s="12">
        <f>SUM(F37:F44)</f>
        <v>0</v>
      </c>
    </row>
    <row r="37" spans="1:13" ht="15" x14ac:dyDescent="0.2">
      <c r="A37" s="11">
        <f>+A36+0.01</f>
        <v>5.01</v>
      </c>
      <c r="B37" s="28" t="s">
        <v>63</v>
      </c>
      <c r="C37" s="21">
        <f>5.775*1.3+12*0.4*0.960347</f>
        <v>12.1171656</v>
      </c>
      <c r="D37" s="21" t="s">
        <v>18</v>
      </c>
      <c r="E37" s="21"/>
      <c r="F37" s="21"/>
      <c r="G37" s="56"/>
    </row>
    <row r="38" spans="1:13" ht="15" x14ac:dyDescent="0.2">
      <c r="A38" s="11"/>
      <c r="B38" s="28" t="s">
        <v>62</v>
      </c>
      <c r="C38" s="21">
        <f>5.775*1.3+12*0.4*0.960347*1.3</f>
        <v>13.500065280000001</v>
      </c>
      <c r="D38" s="21" t="s">
        <v>18</v>
      </c>
      <c r="E38" s="21"/>
      <c r="F38" s="21"/>
      <c r="G38" s="56"/>
    </row>
    <row r="39" spans="1:13" ht="28.5" x14ac:dyDescent="0.2">
      <c r="A39" s="11">
        <f>+A37+0.01</f>
        <v>5.0199999999999996</v>
      </c>
      <c r="B39" s="22" t="s">
        <v>47</v>
      </c>
      <c r="C39" s="21">
        <f>(0.5+1.15*2+2.15+1.1*2)*1.3</f>
        <v>9.2949999999999999</v>
      </c>
      <c r="D39" s="21" t="s">
        <v>25</v>
      </c>
      <c r="E39" s="21"/>
      <c r="F39" s="21"/>
      <c r="G39" s="56"/>
    </row>
    <row r="40" spans="1:13" ht="28.5" x14ac:dyDescent="0.2">
      <c r="A40" s="11">
        <f t="shared" ref="A40:A43" si="1">+A39+0.01</f>
        <v>5.0299999999999994</v>
      </c>
      <c r="B40" s="22" t="s">
        <v>48</v>
      </c>
      <c r="C40" s="21">
        <v>1.2387010000000001</v>
      </c>
      <c r="D40" s="21" t="s">
        <v>18</v>
      </c>
      <c r="E40" s="21"/>
      <c r="F40" s="21"/>
    </row>
    <row r="41" spans="1:13" ht="15" x14ac:dyDescent="0.2">
      <c r="A41" s="11">
        <f>+A40+0.01</f>
        <v>5.0399999999999991</v>
      </c>
      <c r="B41" s="28" t="s">
        <v>49</v>
      </c>
      <c r="C41" s="21">
        <f>(0.5+1.15*2+2.15+1.1*2)*1.3</f>
        <v>9.2949999999999999</v>
      </c>
      <c r="D41" s="21" t="s">
        <v>25</v>
      </c>
      <c r="E41" s="21"/>
      <c r="F41" s="21"/>
      <c r="G41" s="56"/>
    </row>
    <row r="42" spans="1:13" ht="28.5" x14ac:dyDescent="0.2">
      <c r="A42" s="11">
        <f t="shared" si="1"/>
        <v>5.0499999999999989</v>
      </c>
      <c r="B42" s="22" t="s">
        <v>50</v>
      </c>
      <c r="C42" s="21">
        <v>1</v>
      </c>
      <c r="D42" s="21" t="s">
        <v>19</v>
      </c>
      <c r="E42" s="21"/>
      <c r="F42" s="21"/>
      <c r="G42" s="56"/>
    </row>
    <row r="43" spans="1:13" ht="28.5" x14ac:dyDescent="0.2">
      <c r="A43" s="11">
        <f t="shared" si="1"/>
        <v>5.0599999999999987</v>
      </c>
      <c r="B43" s="22" t="s">
        <v>66</v>
      </c>
      <c r="C43" s="21">
        <f>2.15*1.1*0.15</f>
        <v>0.35475000000000001</v>
      </c>
      <c r="D43" s="21" t="s">
        <v>18</v>
      </c>
      <c r="E43" s="21"/>
      <c r="F43" s="21"/>
      <c r="G43" s="56"/>
    </row>
    <row r="44" spans="1:13" ht="28.5" x14ac:dyDescent="0.2">
      <c r="A44" s="11">
        <f>+A43+0.01</f>
        <v>5.0699999999999985</v>
      </c>
      <c r="B44" s="22" t="s">
        <v>67</v>
      </c>
      <c r="C44" s="21">
        <v>1</v>
      </c>
      <c r="D44" s="21" t="s">
        <v>19</v>
      </c>
      <c r="E44" s="21"/>
      <c r="F44" s="21"/>
      <c r="G44" s="56"/>
    </row>
    <row r="45" spans="1:13" ht="15" x14ac:dyDescent="0.2">
      <c r="A45" s="6"/>
      <c r="B45" s="22"/>
      <c r="C45" s="21"/>
      <c r="D45" s="26"/>
      <c r="E45" s="21"/>
      <c r="F45" s="24"/>
      <c r="G45" s="23"/>
      <c r="K45" s="20"/>
      <c r="L45" s="20"/>
      <c r="M45" s="20"/>
    </row>
    <row r="46" spans="1:13" ht="15" x14ac:dyDescent="0.2">
      <c r="A46" s="53">
        <f>+A36+1</f>
        <v>6</v>
      </c>
      <c r="B46" s="17" t="s">
        <v>24</v>
      </c>
      <c r="C46" s="16"/>
      <c r="D46" s="15"/>
      <c r="E46" s="14"/>
      <c r="F46" s="13"/>
      <c r="G46" s="12">
        <f>SUM(F47:F59)</f>
        <v>0</v>
      </c>
      <c r="K46" s="20"/>
      <c r="L46" s="20"/>
      <c r="M46" s="20"/>
    </row>
    <row r="47" spans="1:13" ht="28.5" x14ac:dyDescent="0.2">
      <c r="A47" s="62">
        <f>+A46+0.01</f>
        <v>6.01</v>
      </c>
      <c r="B47" s="22" t="s">
        <v>23</v>
      </c>
      <c r="C47" s="21">
        <v>3</v>
      </c>
      <c r="D47" s="26" t="s">
        <v>19</v>
      </c>
      <c r="E47" s="21"/>
      <c r="F47" s="24"/>
      <c r="G47" s="23"/>
      <c r="K47" s="20"/>
      <c r="L47" s="20"/>
      <c r="M47" s="20"/>
    </row>
    <row r="48" spans="1:13" ht="15" x14ac:dyDescent="0.2">
      <c r="A48" s="11">
        <f t="shared" ref="A48:A59" si="2">+A47+0.01</f>
        <v>6.02</v>
      </c>
      <c r="B48" s="22" t="s">
        <v>51</v>
      </c>
      <c r="C48" s="27">
        <v>1</v>
      </c>
      <c r="D48" s="26" t="s">
        <v>16</v>
      </c>
      <c r="E48" s="27"/>
      <c r="F48" s="24"/>
      <c r="G48" s="23"/>
      <c r="K48" s="20"/>
      <c r="L48" s="20"/>
      <c r="M48" s="20"/>
    </row>
    <row r="49" spans="1:13" ht="27.75" customHeight="1" x14ac:dyDescent="0.2">
      <c r="A49" s="11">
        <f t="shared" si="2"/>
        <v>6.0299999999999994</v>
      </c>
      <c r="B49" s="22" t="s">
        <v>22</v>
      </c>
      <c r="C49" s="27">
        <f>6*3</f>
        <v>18</v>
      </c>
      <c r="D49" s="26" t="s">
        <v>14</v>
      </c>
      <c r="E49" s="27"/>
      <c r="F49" s="24"/>
      <c r="G49" s="23"/>
      <c r="K49" s="20"/>
      <c r="L49" s="20"/>
      <c r="M49" s="20"/>
    </row>
    <row r="50" spans="1:13" ht="27.75" customHeight="1" x14ac:dyDescent="0.2">
      <c r="A50" s="11">
        <f t="shared" si="2"/>
        <v>6.0399999999999991</v>
      </c>
      <c r="B50" s="58" t="s">
        <v>73</v>
      </c>
      <c r="C50" s="27">
        <v>6</v>
      </c>
      <c r="D50" s="26" t="s">
        <v>14</v>
      </c>
      <c r="E50" s="27"/>
      <c r="F50" s="24"/>
      <c r="G50" s="23"/>
      <c r="K50" s="20"/>
      <c r="L50" s="20"/>
      <c r="M50" s="20"/>
    </row>
    <row r="51" spans="1:13" ht="28.5" x14ac:dyDescent="0.2">
      <c r="A51" s="11">
        <f t="shared" si="2"/>
        <v>6.0499999999999989</v>
      </c>
      <c r="B51" s="58" t="s">
        <v>21</v>
      </c>
      <c r="C51" s="27">
        <f>3*6</f>
        <v>18</v>
      </c>
      <c r="D51" s="26" t="s">
        <v>14</v>
      </c>
      <c r="E51" s="27"/>
      <c r="F51" s="24"/>
      <c r="G51" s="23"/>
      <c r="K51" s="20"/>
    </row>
    <row r="52" spans="1:13" ht="42.75" x14ac:dyDescent="0.2">
      <c r="A52" s="11">
        <f t="shared" si="2"/>
        <v>6.0599999999999987</v>
      </c>
      <c r="B52" s="58" t="s">
        <v>74</v>
      </c>
      <c r="C52" s="27">
        <v>1</v>
      </c>
      <c r="D52" s="26" t="s">
        <v>19</v>
      </c>
      <c r="E52" s="27"/>
      <c r="F52" s="24"/>
      <c r="G52" s="23"/>
      <c r="K52" s="20"/>
    </row>
    <row r="53" spans="1:13" ht="27.75" customHeight="1" x14ac:dyDescent="0.2">
      <c r="A53" s="11">
        <f t="shared" si="2"/>
        <v>6.0699999999999985</v>
      </c>
      <c r="B53" s="58" t="s">
        <v>75</v>
      </c>
      <c r="C53" s="27">
        <v>2</v>
      </c>
      <c r="D53" s="26" t="s">
        <v>19</v>
      </c>
      <c r="E53" s="27"/>
      <c r="F53" s="24"/>
      <c r="G53" s="23"/>
      <c r="K53" s="20"/>
    </row>
    <row r="54" spans="1:13" ht="27.75" customHeight="1" x14ac:dyDescent="0.2">
      <c r="A54" s="11">
        <f t="shared" si="2"/>
        <v>6.0799999999999983</v>
      </c>
      <c r="B54" s="58" t="s">
        <v>76</v>
      </c>
      <c r="C54" s="27">
        <v>2</v>
      </c>
      <c r="D54" s="26" t="s">
        <v>19</v>
      </c>
      <c r="E54" s="27"/>
      <c r="F54" s="24"/>
      <c r="G54" s="23"/>
      <c r="K54" s="20"/>
    </row>
    <row r="55" spans="1:13" ht="27.75" customHeight="1" x14ac:dyDescent="0.2">
      <c r="A55" s="11">
        <f t="shared" si="2"/>
        <v>6.0899999999999981</v>
      </c>
      <c r="B55" s="58" t="s">
        <v>20</v>
      </c>
      <c r="C55" s="27">
        <v>1</v>
      </c>
      <c r="D55" s="26" t="s">
        <v>19</v>
      </c>
      <c r="E55" s="27"/>
      <c r="F55" s="24"/>
      <c r="G55" s="23"/>
      <c r="K55" s="20"/>
    </row>
    <row r="56" spans="1:13" ht="42.75" x14ac:dyDescent="0.2">
      <c r="A56" s="11">
        <f t="shared" si="2"/>
        <v>6.0999999999999979</v>
      </c>
      <c r="B56" s="22" t="s">
        <v>45</v>
      </c>
      <c r="C56" s="27">
        <v>1</v>
      </c>
      <c r="D56" s="26" t="s">
        <v>19</v>
      </c>
      <c r="E56" s="27"/>
      <c r="F56" s="24"/>
      <c r="G56" s="23"/>
      <c r="K56" s="20"/>
    </row>
    <row r="57" spans="1:13" ht="27.75" customHeight="1" x14ac:dyDescent="0.2">
      <c r="A57" s="11">
        <f t="shared" si="2"/>
        <v>6.1099999999999977</v>
      </c>
      <c r="B57" s="22" t="s">
        <v>17</v>
      </c>
      <c r="C57" s="21">
        <v>1</v>
      </c>
      <c r="D57" s="26" t="s">
        <v>16</v>
      </c>
      <c r="E57" s="27"/>
      <c r="F57" s="24"/>
      <c r="G57" s="23"/>
      <c r="K57" s="20"/>
    </row>
    <row r="58" spans="1:13" ht="27.75" customHeight="1" x14ac:dyDescent="0.2">
      <c r="A58" s="11">
        <f t="shared" si="2"/>
        <v>6.1199999999999974</v>
      </c>
      <c r="B58" s="58" t="s">
        <v>15</v>
      </c>
      <c r="C58" s="21">
        <f>9+9+5+5</f>
        <v>28</v>
      </c>
      <c r="D58" s="26" t="s">
        <v>14</v>
      </c>
      <c r="E58" s="27"/>
      <c r="F58" s="24"/>
      <c r="G58" s="23"/>
      <c r="K58" s="20"/>
    </row>
    <row r="59" spans="1:13" ht="15" x14ac:dyDescent="0.2">
      <c r="A59" s="11">
        <f t="shared" si="2"/>
        <v>6.1299999999999972</v>
      </c>
      <c r="B59" s="58" t="s">
        <v>57</v>
      </c>
      <c r="C59" s="21">
        <v>1</v>
      </c>
      <c r="D59" s="26" t="s">
        <v>16</v>
      </c>
      <c r="E59" s="27"/>
      <c r="F59" s="24"/>
      <c r="G59" s="23"/>
      <c r="K59" s="20"/>
    </row>
    <row r="60" spans="1:13" ht="15" x14ac:dyDescent="0.2">
      <c r="A60" s="11"/>
      <c r="B60" s="58"/>
      <c r="C60" s="21"/>
      <c r="D60" s="27"/>
      <c r="E60" s="27"/>
      <c r="F60" s="60"/>
      <c r="G60" s="23"/>
      <c r="K60" s="20"/>
    </row>
    <row r="61" spans="1:13" ht="15" x14ac:dyDescent="0.2">
      <c r="A61" s="61" t="s">
        <v>53</v>
      </c>
      <c r="B61" s="17" t="s">
        <v>54</v>
      </c>
      <c r="C61" s="21"/>
      <c r="D61" s="27"/>
      <c r="E61" s="27"/>
      <c r="F61" s="60"/>
      <c r="G61" s="23"/>
      <c r="K61" s="20"/>
    </row>
    <row r="62" spans="1:13" ht="15.75" x14ac:dyDescent="0.25">
      <c r="A62" s="53">
        <f>+A46+1</f>
        <v>7</v>
      </c>
      <c r="B62" s="17" t="s">
        <v>69</v>
      </c>
      <c r="C62" s="51"/>
      <c r="D62" s="27"/>
      <c r="E62" s="27"/>
      <c r="F62" s="52"/>
      <c r="G62" s="57">
        <f>+F63+F64+F65</f>
        <v>0</v>
      </c>
      <c r="K62" s="20"/>
    </row>
    <row r="63" spans="1:13" ht="42.75" x14ac:dyDescent="0.2">
      <c r="A63" s="11">
        <f>+A62+0.01</f>
        <v>7.01</v>
      </c>
      <c r="B63" s="22" t="s">
        <v>44</v>
      </c>
      <c r="C63" s="21">
        <v>6</v>
      </c>
      <c r="D63" s="25" t="s">
        <v>19</v>
      </c>
      <c r="E63" s="27"/>
      <c r="F63" s="24"/>
      <c r="G63" s="23"/>
      <c r="K63" s="20"/>
    </row>
    <row r="64" spans="1:13" ht="42.75" x14ac:dyDescent="0.2">
      <c r="A64" s="11">
        <f>+A63+0.01</f>
        <v>7.02</v>
      </c>
      <c r="B64" s="58" t="s">
        <v>70</v>
      </c>
      <c r="C64" s="21">
        <f>35*6</f>
        <v>210</v>
      </c>
      <c r="D64" s="25" t="s">
        <v>14</v>
      </c>
      <c r="E64" s="27"/>
      <c r="F64" s="27"/>
      <c r="G64" s="23"/>
      <c r="K64" s="20"/>
    </row>
    <row r="65" spans="1:11" ht="28.5" x14ac:dyDescent="0.2">
      <c r="A65" s="11">
        <f>+A64+0.01</f>
        <v>7.0299999999999994</v>
      </c>
      <c r="B65" s="58" t="s">
        <v>68</v>
      </c>
      <c r="C65" s="21">
        <v>25</v>
      </c>
      <c r="D65" s="25" t="s">
        <v>19</v>
      </c>
      <c r="E65" s="27"/>
      <c r="F65" s="24"/>
      <c r="G65" s="23"/>
      <c r="K65" s="20"/>
    </row>
    <row r="66" spans="1:11" ht="18.75" customHeight="1" x14ac:dyDescent="0.2">
      <c r="A66" s="6"/>
      <c r="B66" s="22"/>
      <c r="C66" s="21"/>
      <c r="D66" s="72" t="s">
        <v>13</v>
      </c>
      <c r="E66" s="73"/>
      <c r="F66" s="74"/>
      <c r="G66" s="4">
        <f>SUM(G14:G64)</f>
        <v>0</v>
      </c>
      <c r="K66" s="20"/>
    </row>
    <row r="67" spans="1:11" x14ac:dyDescent="0.2">
      <c r="A67" s="5"/>
      <c r="B67" s="5"/>
      <c r="C67" s="5"/>
      <c r="D67" s="19"/>
      <c r="E67" s="5"/>
      <c r="F67" s="5"/>
      <c r="G67" s="5"/>
    </row>
    <row r="68" spans="1:11" ht="15" x14ac:dyDescent="0.2">
      <c r="A68" s="18">
        <f>A62+1</f>
        <v>8</v>
      </c>
      <c r="B68" s="17" t="s">
        <v>12</v>
      </c>
      <c r="C68" s="16"/>
      <c r="D68" s="15"/>
      <c r="E68" s="14"/>
      <c r="F68" s="13"/>
      <c r="G68" s="12">
        <f>SUM(F69:F77)</f>
        <v>0</v>
      </c>
    </row>
    <row r="69" spans="1:11" ht="14.25" x14ac:dyDescent="0.2">
      <c r="A69" s="11">
        <f t="shared" ref="A69:A75" si="3">+A68+0.01</f>
        <v>8.01</v>
      </c>
      <c r="B69" s="10" t="s">
        <v>11</v>
      </c>
      <c r="C69" s="8">
        <v>1.3</v>
      </c>
      <c r="D69" s="9" t="s">
        <v>2</v>
      </c>
      <c r="E69" s="8"/>
      <c r="F69" s="7">
        <f t="shared" ref="F69:F74" si="4">+($G$66*C69)/100</f>
        <v>0</v>
      </c>
      <c r="G69" s="5"/>
    </row>
    <row r="70" spans="1:11" ht="14.25" x14ac:dyDescent="0.2">
      <c r="A70" s="11">
        <f t="shared" si="3"/>
        <v>8.02</v>
      </c>
      <c r="B70" s="10" t="s">
        <v>10</v>
      </c>
      <c r="C70" s="8">
        <v>0.1</v>
      </c>
      <c r="D70" s="9" t="s">
        <v>2</v>
      </c>
      <c r="E70" s="8"/>
      <c r="F70" s="7">
        <f t="shared" si="4"/>
        <v>0</v>
      </c>
      <c r="G70" s="5"/>
    </row>
    <row r="71" spans="1:11" ht="14.25" x14ac:dyDescent="0.2">
      <c r="A71" s="11">
        <f t="shared" si="3"/>
        <v>8.0299999999999994</v>
      </c>
      <c r="B71" s="10" t="s">
        <v>9</v>
      </c>
      <c r="C71" s="8">
        <v>5</v>
      </c>
      <c r="D71" s="9" t="s">
        <v>2</v>
      </c>
      <c r="E71" s="8"/>
      <c r="F71" s="7">
        <f t="shared" si="4"/>
        <v>0</v>
      </c>
      <c r="G71" s="5"/>
    </row>
    <row r="72" spans="1:11" ht="14.25" x14ac:dyDescent="0.2">
      <c r="A72" s="11">
        <f t="shared" si="3"/>
        <v>8.0399999999999991</v>
      </c>
      <c r="B72" s="10" t="s">
        <v>8</v>
      </c>
      <c r="C72" s="8">
        <v>4.3499999999999996</v>
      </c>
      <c r="D72" s="9" t="s">
        <v>2</v>
      </c>
      <c r="E72" s="8"/>
      <c r="F72" s="7">
        <f t="shared" si="4"/>
        <v>0</v>
      </c>
      <c r="G72" s="5"/>
    </row>
    <row r="73" spans="1:11" ht="14.25" x14ac:dyDescent="0.2">
      <c r="A73" s="11">
        <f t="shared" si="3"/>
        <v>8.0499999999999989</v>
      </c>
      <c r="B73" s="10" t="s">
        <v>7</v>
      </c>
      <c r="C73" s="8">
        <v>3</v>
      </c>
      <c r="D73" s="9" t="s">
        <v>2</v>
      </c>
      <c r="E73" s="8"/>
      <c r="F73" s="7">
        <f t="shared" si="4"/>
        <v>0</v>
      </c>
      <c r="G73" s="5"/>
    </row>
    <row r="74" spans="1:11" ht="14.25" x14ac:dyDescent="0.2">
      <c r="A74" s="11">
        <f t="shared" si="3"/>
        <v>8.0599999999999987</v>
      </c>
      <c r="B74" s="10" t="s">
        <v>6</v>
      </c>
      <c r="C74" s="8">
        <v>10</v>
      </c>
      <c r="D74" s="9" t="s">
        <v>2</v>
      </c>
      <c r="E74" s="8"/>
      <c r="F74" s="7">
        <f t="shared" si="4"/>
        <v>0</v>
      </c>
      <c r="G74" s="5"/>
    </row>
    <row r="75" spans="1:11" ht="14.25" x14ac:dyDescent="0.2">
      <c r="A75" s="11">
        <f t="shared" si="3"/>
        <v>8.0699999999999985</v>
      </c>
      <c r="B75" s="10" t="s">
        <v>5</v>
      </c>
      <c r="C75" s="8">
        <v>18</v>
      </c>
      <c r="D75" s="9" t="s">
        <v>2</v>
      </c>
      <c r="E75" s="8"/>
      <c r="F75" s="7">
        <f>+F74*18%</f>
        <v>0</v>
      </c>
      <c r="G75" s="5"/>
    </row>
    <row r="76" spans="1:11" ht="14.25" x14ac:dyDescent="0.2">
      <c r="A76" s="11">
        <f>A75+0.01</f>
        <v>8.0799999999999983</v>
      </c>
      <c r="B76" s="10" t="s">
        <v>4</v>
      </c>
      <c r="C76" s="8">
        <v>10</v>
      </c>
      <c r="D76" s="9" t="s">
        <v>2</v>
      </c>
      <c r="E76" s="8"/>
      <c r="F76" s="7">
        <f>+($G$66*C76)/100</f>
        <v>0</v>
      </c>
      <c r="G76" s="5"/>
    </row>
    <row r="77" spans="1:11" ht="14.25" x14ac:dyDescent="0.2">
      <c r="A77" s="11">
        <f>A76+0.01</f>
        <v>8.0899999999999981</v>
      </c>
      <c r="B77" s="10" t="s">
        <v>3</v>
      </c>
      <c r="C77" s="8">
        <v>5</v>
      </c>
      <c r="D77" s="9" t="s">
        <v>2</v>
      </c>
      <c r="E77" s="8"/>
      <c r="F77" s="7">
        <f>+($G$66*C77)/100</f>
        <v>0</v>
      </c>
      <c r="G77" s="5"/>
    </row>
    <row r="78" spans="1:11" ht="14.25" x14ac:dyDescent="0.2">
      <c r="A78" s="6"/>
      <c r="D78" s="1"/>
      <c r="G78" s="5"/>
    </row>
    <row r="79" spans="1:11" ht="15" x14ac:dyDescent="0.2">
      <c r="A79" s="5"/>
      <c r="B79" s="5"/>
      <c r="C79" s="5"/>
      <c r="D79" s="65" t="s">
        <v>1</v>
      </c>
      <c r="E79" s="66"/>
      <c r="F79" s="67"/>
      <c r="G79" s="4">
        <f>+G68+G66</f>
        <v>0</v>
      </c>
    </row>
    <row r="81" spans="1:1" x14ac:dyDescent="0.2">
      <c r="A81" s="3" t="s">
        <v>0</v>
      </c>
    </row>
  </sheetData>
  <mergeCells count="11">
    <mergeCell ref="B1:G1"/>
    <mergeCell ref="B2:G2"/>
    <mergeCell ref="B3:G3"/>
    <mergeCell ref="A9:C9"/>
    <mergeCell ref="E9:F9"/>
    <mergeCell ref="A11:D11"/>
    <mergeCell ref="E11:F11"/>
    <mergeCell ref="D66:F66"/>
    <mergeCell ref="D79:F79"/>
    <mergeCell ref="B6:G6"/>
    <mergeCell ref="E10:F10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TECNICA</vt:lpstr>
      <vt:lpstr>'FICHA TECNICA'!Títulos_a_imprimir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cooramoca 98</dc:creator>
  <cp:lastModifiedBy>ENC-DISEÑO-PRES</cp:lastModifiedBy>
  <cp:lastPrinted>2021-08-18T15:28:06Z</cp:lastPrinted>
  <dcterms:created xsi:type="dcterms:W3CDTF">2021-03-03T18:29:32Z</dcterms:created>
  <dcterms:modified xsi:type="dcterms:W3CDTF">2021-08-30T15:21:04Z</dcterms:modified>
</cp:coreProperties>
</file>