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7715" windowHeight="105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60" i="1" l="1"/>
  <c r="L59" i="1"/>
  <c r="Q58" i="1"/>
  <c r="B57" i="1"/>
  <c r="B59" i="1" s="1"/>
  <c r="C56" i="1"/>
  <c r="C57" i="1" s="1"/>
  <c r="B56" i="1"/>
  <c r="Q56" i="1" s="1"/>
  <c r="Q55" i="1"/>
  <c r="C54" i="1"/>
  <c r="C59" i="1" s="1"/>
  <c r="B54" i="1"/>
  <c r="Q54" i="1" s="1"/>
  <c r="Q53" i="1"/>
  <c r="Q51" i="1"/>
  <c r="C50" i="1"/>
  <c r="B50" i="1"/>
  <c r="B52" i="1" s="1"/>
  <c r="Q52" i="1" s="1"/>
  <c r="Q49" i="1"/>
  <c r="Q48" i="1"/>
  <c r="Q47" i="1"/>
  <c r="Q46" i="1"/>
  <c r="Q45" i="1"/>
  <c r="Q44" i="1"/>
  <c r="Q43" i="1"/>
  <c r="Q42" i="1"/>
  <c r="F42" i="1"/>
  <c r="B41" i="1"/>
  <c r="Q41" i="1" s="1"/>
  <c r="Q40" i="1"/>
  <c r="Q39" i="1"/>
  <c r="C39" i="1"/>
  <c r="Q38" i="1"/>
  <c r="Q37" i="1"/>
  <c r="Q36" i="1"/>
  <c r="C36" i="1"/>
  <c r="F36" i="1" s="1"/>
  <c r="B36" i="1"/>
  <c r="Q35" i="1"/>
  <c r="Q34" i="1"/>
  <c r="C34" i="1"/>
  <c r="B34" i="1"/>
  <c r="Q33" i="1"/>
  <c r="C33" i="1"/>
  <c r="C41" i="1" s="1"/>
  <c r="B33" i="1"/>
  <c r="Q32" i="1"/>
  <c r="F32" i="1"/>
  <c r="Q31" i="1"/>
  <c r="Q30" i="1"/>
  <c r="G29" i="1"/>
  <c r="Q28" i="1"/>
  <c r="I28" i="1"/>
  <c r="E28" i="1"/>
  <c r="Q26" i="1"/>
  <c r="J26" i="1"/>
  <c r="I26" i="1"/>
  <c r="E26" i="1"/>
  <c r="Q25" i="1"/>
  <c r="I25" i="1"/>
  <c r="C25" i="1"/>
  <c r="B25" i="1"/>
  <c r="E25" i="1" s="1"/>
  <c r="Q24" i="1"/>
  <c r="C24" i="1"/>
  <c r="I24" i="1" s="1"/>
  <c r="B24" i="1"/>
  <c r="B27" i="1" s="1"/>
  <c r="Q23" i="1"/>
  <c r="E23" i="1"/>
  <c r="Q22" i="1"/>
  <c r="E22" i="1"/>
  <c r="Q21" i="1"/>
  <c r="E21" i="1"/>
  <c r="Q20" i="1"/>
  <c r="E20" i="1"/>
  <c r="Q19" i="1"/>
  <c r="E19" i="1"/>
  <c r="Q17" i="1"/>
  <c r="E17" i="1"/>
  <c r="C17" i="1"/>
  <c r="I17" i="1" s="1"/>
  <c r="B17" i="1"/>
  <c r="N16" i="1"/>
  <c r="C16" i="1"/>
  <c r="J16" i="1" s="1"/>
  <c r="B16" i="1"/>
  <c r="Q16" i="1" s="1"/>
  <c r="Q15" i="1"/>
  <c r="C15" i="1"/>
  <c r="J15" i="1" s="1"/>
  <c r="B15" i="1"/>
  <c r="N15" i="1" s="1"/>
  <c r="N18" i="1" s="1"/>
  <c r="C14" i="1"/>
  <c r="I14" i="1" s="1"/>
  <c r="B14" i="1"/>
  <c r="E14" i="1" s="1"/>
  <c r="Q13" i="1"/>
  <c r="I13" i="1"/>
  <c r="E13" i="1"/>
  <c r="C12" i="1"/>
  <c r="I12" i="1" s="1"/>
  <c r="B12" i="1"/>
  <c r="E12" i="1" s="1"/>
  <c r="C11" i="1"/>
  <c r="B11" i="1"/>
  <c r="Q11" i="1" s="1"/>
  <c r="C8" i="1"/>
  <c r="B8" i="1"/>
  <c r="A6" i="1"/>
  <c r="A4" i="1"/>
  <c r="B61" i="1" l="1"/>
  <c r="Q61" i="1" s="1"/>
  <c r="Q59" i="1"/>
  <c r="C52" i="1"/>
  <c r="C61" i="1" s="1"/>
  <c r="Q27" i="1"/>
  <c r="J27" i="1"/>
  <c r="Q14" i="1"/>
  <c r="C27" i="1"/>
  <c r="Q57" i="1"/>
  <c r="I15" i="1"/>
  <c r="J18" i="1" s="1"/>
  <c r="J19" i="1" s="1"/>
  <c r="B18" i="1"/>
  <c r="Q18" i="1" s="1"/>
  <c r="E24" i="1"/>
  <c r="J25" i="1"/>
  <c r="Q50" i="1"/>
  <c r="I16" i="1"/>
  <c r="C18" i="1"/>
  <c r="Q12" i="1"/>
  <c r="I11" i="1"/>
  <c r="E15" i="1"/>
  <c r="E16" i="1"/>
  <c r="F16" i="1" s="1"/>
  <c r="G16" i="1" s="1"/>
  <c r="J24" i="1"/>
  <c r="F33" i="1"/>
  <c r="F41" i="1" s="1"/>
  <c r="J20" i="1" l="1"/>
  <c r="C29" i="1"/>
  <c r="I27" i="1"/>
  <c r="B29" i="1"/>
  <c r="E18" i="1"/>
  <c r="E27" i="1" s="1"/>
  <c r="F27" i="1" s="1"/>
  <c r="F15" i="1"/>
  <c r="F17" i="1" s="1"/>
  <c r="G17" i="1" s="1"/>
  <c r="I18" i="1"/>
  <c r="J28" i="1"/>
  <c r="J29" i="1" s="1"/>
  <c r="C62" i="1" l="1"/>
  <c r="I29" i="1"/>
  <c r="B62" i="1"/>
  <c r="Q29" i="1"/>
  <c r="E29" i="1"/>
  <c r="J21" i="1"/>
  <c r="J22" i="1" l="1"/>
  <c r="J23" i="1" s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<sst xmlns="http://schemas.openxmlformats.org/spreadsheetml/2006/main" count="57" uniqueCount="56">
  <si>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</si>
  <si>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</si>
  <si>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</si>
  <si>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</si>
  <si>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</si>
  <si>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</si>
  <si>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</si>
  <si>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</si>
  <si>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</si>
  <si>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</si>
  <si>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</si>
  <si>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</si>
  <si>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</si>
  <si>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</si>
  <si>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</si>
  <si>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</si>
  <si>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</si>
  <si>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</si>
  <si>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>Activos intangibles (Nota 14)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</si>
  <si>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</si>
  <si>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</si>
  <si>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</si>
  <si>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</si>
  <si>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</si>
  <si>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21)</t>
  </si>
  <si>
    <t>Cuentas por pagar a corto plazo (Nota 15)</t>
  </si>
  <si>
    <t xml:space="preserve"> Préstamos a corto plazo (Nota 23)</t>
  </si>
  <si>
    <t xml:space="preserve">Parte corriente de préstamos a largo plazo (Nota 24) </t>
  </si>
  <si>
    <t>Retencione y Acumulaciones  por pagar (Nota 16 y 17)</t>
  </si>
  <si>
    <t>Retenciones y acumulaciones por pagar (Nota 14)</t>
  </si>
  <si>
    <t>Retenciones por pagar (Nota 17)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</si>
  <si>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</si>
  <si>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</si>
  <si>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</si>
  <si>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</si>
  <si>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</si>
  <si>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</si>
  <si>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</si>
  <si>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</si>
  <si>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</si>
  <si>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</si>
  <si>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</si>
  <si>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18)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</si>
  <si>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</si>
  <si>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</si>
  <si>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</si>
  <si>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</si>
  <si>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</si>
  <si>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</si>
  <si>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</si>
  <si>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</si>
  <si>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</si>
  <si>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>Encargada de Contabilidad</t>
  </si>
  <si>
    <t>Directora Administrativa-Financiera</t>
  </si>
  <si>
    <t xml:space="preserve">                                                       Licdo. Reynaldo C. Méndez Sánchez</t>
  </si>
  <si>
    <t xml:space="preserve">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</si>
</sst>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4" fontId="8" fillId="0" borderId="0" xfId="0" applyNumberFormat="1" applyFont="1" applyAlignment="1">
      <alignment horizontal="right" vertical="center" wrapText="1"/>
    </xf>
    <xf numFmtId="4" fontId="3" fillId="0" borderId="0" xfId="0" applyNumberFormat="1" applyFont="1"/>
    <xf numFmtId="4" fontId="9" fillId="0" borderId="0" xfId="0" applyNumberFormat="1" applyFont="1"/>
    <xf numFmtId="4" fontId="10" fillId="0" borderId="0" xfId="0" applyNumberFormat="1" applyFont="1"/>
    <xf numFmtId="4" fontId="8" fillId="0" borderId="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right" vertical="center" wrapText="1"/>
    </xf>
    <xf numFmtId="4" fontId="13" fillId="0" borderId="0" xfId="0" applyNumberFormat="1" applyFont="1" applyFill="1"/>
    <xf numFmtId="4" fontId="5" fillId="0" borderId="3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4" fillId="0" borderId="0" xfId="0" applyNumberFormat="1" applyFo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67</xdr:row>
      <xdr:rowOff>180975</xdr:rowOff>
    </xdr:from>
    <xdr:to>
      <xdr:col>12</xdr:col>
      <xdr:colOff>504825</xdr:colOff>
      <xdr:row>69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534400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12%202022%201%20j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diciembre de 2022  y  2021</v>
          </cell>
        </row>
        <row r="4">
          <cell r="B4">
            <v>2022</v>
          </cell>
          <cell r="C4">
            <v>2021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183166.15</v>
          </cell>
        </row>
        <row r="19">
          <cell r="C19">
            <v>254050.45</v>
          </cell>
        </row>
        <row r="20">
          <cell r="C20">
            <v>62922140.32</v>
          </cell>
        </row>
        <row r="21">
          <cell r="C21">
            <v>1407193.25</v>
          </cell>
        </row>
        <row r="22">
          <cell r="C22">
            <v>669885.98</v>
          </cell>
        </row>
        <row r="23">
          <cell r="C23">
            <v>111649794.59</v>
          </cell>
        </row>
        <row r="24">
          <cell r="C24">
            <v>453000</v>
          </cell>
        </row>
        <row r="25">
          <cell r="C25">
            <v>98501350.120000005</v>
          </cell>
        </row>
        <row r="26">
          <cell r="C26">
            <v>11489568.57</v>
          </cell>
        </row>
        <row r="27">
          <cell r="C27">
            <v>23107903.5</v>
          </cell>
        </row>
        <row r="28">
          <cell r="C28">
            <v>792057</v>
          </cell>
        </row>
        <row r="29">
          <cell r="C29">
            <v>45922302.979999997</v>
          </cell>
        </row>
        <row r="30">
          <cell r="C30">
            <v>3176700</v>
          </cell>
        </row>
        <row r="31">
          <cell r="C31">
            <v>5224661.0199999996</v>
          </cell>
        </row>
        <row r="32">
          <cell r="C32">
            <v>5037429.07</v>
          </cell>
        </row>
      </sheetData>
      <sheetData sheetId="2">
        <row r="116">
          <cell r="C116">
            <v>808793054.60000002</v>
          </cell>
          <cell r="E116">
            <v>808793054.60000002</v>
          </cell>
        </row>
      </sheetData>
      <sheetData sheetId="3"/>
      <sheetData sheetId="4"/>
      <sheetData sheetId="5"/>
      <sheetData sheetId="6"/>
      <sheetData sheetId="7">
        <row r="124">
          <cell r="C124">
            <v>177196230.74000001</v>
          </cell>
          <cell r="D124">
            <v>136224838.11000001</v>
          </cell>
        </row>
        <row r="141">
          <cell r="C141">
            <v>453000</v>
          </cell>
          <cell r="D141">
            <v>453000</v>
          </cell>
        </row>
        <row r="152">
          <cell r="D152">
            <v>4784</v>
          </cell>
        </row>
        <row r="153">
          <cell r="C153">
            <v>98501350.120000005</v>
          </cell>
        </row>
        <row r="167">
          <cell r="C167">
            <v>11489568.57</v>
          </cell>
          <cell r="D167">
            <v>11211777.699999999</v>
          </cell>
        </row>
        <row r="186">
          <cell r="C186">
            <v>317600.45</v>
          </cell>
          <cell r="D186">
            <v>166084.95000000001</v>
          </cell>
        </row>
        <row r="211">
          <cell r="C211">
            <v>193172</v>
          </cell>
          <cell r="D211">
            <v>193172</v>
          </cell>
        </row>
        <row r="367">
          <cell r="C367">
            <v>223399</v>
          </cell>
          <cell r="D367">
            <v>0</v>
          </cell>
        </row>
        <row r="382">
          <cell r="C382">
            <v>3807065.2299999995</v>
          </cell>
          <cell r="D382">
            <v>3294080.51</v>
          </cell>
        </row>
        <row r="393">
          <cell r="C393">
            <v>0</v>
          </cell>
          <cell r="D393">
            <v>0</v>
          </cell>
        </row>
        <row r="405">
          <cell r="C405">
            <v>252299.3</v>
          </cell>
          <cell r="D405">
            <v>554232.01</v>
          </cell>
        </row>
        <row r="428">
          <cell r="C428">
            <v>564628.16999999993</v>
          </cell>
          <cell r="D428">
            <v>2419894.29</v>
          </cell>
        </row>
        <row r="440">
          <cell r="C440">
            <v>200582835.47000006</v>
          </cell>
          <cell r="D440">
            <v>160637647.79000008</v>
          </cell>
        </row>
        <row r="441">
          <cell r="C441">
            <v>492268.04</v>
          </cell>
          <cell r="D441">
            <v>733174.85</v>
          </cell>
        </row>
        <row r="442">
          <cell r="C442">
            <v>123320574.13999999</v>
          </cell>
          <cell r="D442">
            <v>39212012.829999983</v>
          </cell>
        </row>
      </sheetData>
      <sheetData sheetId="8">
        <row r="17">
          <cell r="K17">
            <v>867390440.12</v>
          </cell>
        </row>
        <row r="32">
          <cell r="K32">
            <v>849438404.06999993</v>
          </cell>
        </row>
      </sheetData>
      <sheetData sheetId="9"/>
      <sheetData sheetId="10"/>
      <sheetData sheetId="11">
        <row r="19">
          <cell r="B19">
            <v>20130589.57</v>
          </cell>
        </row>
        <row r="22">
          <cell r="B22">
            <v>71666522.800000012</v>
          </cell>
        </row>
        <row r="23">
          <cell r="B23">
            <v>820190.61</v>
          </cell>
        </row>
        <row r="33">
          <cell r="B33">
            <v>123320574.13999999</v>
          </cell>
          <cell r="C33">
            <v>39212012.829999983</v>
          </cell>
        </row>
      </sheetData>
      <sheetData sheetId="12">
        <row r="27">
          <cell r="B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tabSelected="1" workbookViewId="0">
      <selection activeCell="T14" sqref="T14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2" hidden="1" customWidth="1"/>
    <col min="10" max="10" width="13.140625" style="3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4" hidden="1" customWidth="1"/>
    <col min="15" max="15" width="12.42578125" customWidth="1"/>
    <col min="16" max="16" width="10.42578125" hidden="1" customWidth="1"/>
    <col min="17" max="17" width="9.140625" hidden="1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42578125" customWidth="1"/>
    <col min="272" max="272" width="10.42578125" bestFit="1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42578125" customWidth="1"/>
    <col min="528" max="528" width="10.42578125" bestFit="1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42578125" customWidth="1"/>
    <col min="784" max="784" width="10.42578125" bestFit="1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42578125" customWidth="1"/>
    <col min="1040" max="1040" width="10.42578125" bestFit="1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42578125" customWidth="1"/>
    <col min="1296" max="1296" width="10.42578125" bestFit="1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42578125" customWidth="1"/>
    <col min="1552" max="1552" width="10.42578125" bestFit="1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42578125" customWidth="1"/>
    <col min="1808" max="1808" width="10.42578125" bestFit="1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42578125" customWidth="1"/>
    <col min="2064" max="2064" width="10.42578125" bestFit="1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42578125" customWidth="1"/>
    <col min="2320" max="2320" width="10.42578125" bestFit="1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42578125" customWidth="1"/>
    <col min="2576" max="2576" width="10.42578125" bestFit="1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42578125" customWidth="1"/>
    <col min="2832" max="2832" width="10.42578125" bestFit="1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42578125" customWidth="1"/>
    <col min="3088" max="3088" width="10.42578125" bestFit="1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42578125" customWidth="1"/>
    <col min="3344" max="3344" width="10.42578125" bestFit="1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42578125" customWidth="1"/>
    <col min="3600" max="3600" width="10.42578125" bestFit="1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42578125" customWidth="1"/>
    <col min="3856" max="3856" width="10.42578125" bestFit="1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42578125" customWidth="1"/>
    <col min="4112" max="4112" width="10.42578125" bestFit="1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42578125" customWidth="1"/>
    <col min="4368" max="4368" width="10.42578125" bestFit="1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42578125" customWidth="1"/>
    <col min="4624" max="4624" width="10.42578125" bestFit="1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42578125" customWidth="1"/>
    <col min="4880" max="4880" width="10.42578125" bestFit="1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42578125" customWidth="1"/>
    <col min="5136" max="5136" width="10.42578125" bestFit="1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42578125" customWidth="1"/>
    <col min="5392" max="5392" width="10.42578125" bestFit="1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42578125" customWidth="1"/>
    <col min="5648" max="5648" width="10.42578125" bestFit="1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42578125" customWidth="1"/>
    <col min="5904" max="5904" width="10.42578125" bestFit="1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42578125" customWidth="1"/>
    <col min="6160" max="6160" width="10.42578125" bestFit="1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42578125" customWidth="1"/>
    <col min="6416" max="6416" width="10.42578125" bestFit="1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42578125" customWidth="1"/>
    <col min="6672" max="6672" width="10.42578125" bestFit="1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42578125" customWidth="1"/>
    <col min="6928" max="6928" width="10.42578125" bestFit="1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42578125" customWidth="1"/>
    <col min="7184" max="7184" width="10.42578125" bestFit="1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42578125" customWidth="1"/>
    <col min="7440" max="7440" width="10.42578125" bestFit="1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42578125" customWidth="1"/>
    <col min="7696" max="7696" width="10.42578125" bestFit="1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42578125" customWidth="1"/>
    <col min="7952" max="7952" width="10.42578125" bestFit="1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42578125" customWidth="1"/>
    <col min="8208" max="8208" width="10.42578125" bestFit="1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42578125" customWidth="1"/>
    <col min="8464" max="8464" width="10.42578125" bestFit="1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42578125" customWidth="1"/>
    <col min="8720" max="8720" width="10.42578125" bestFit="1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42578125" customWidth="1"/>
    <col min="8976" max="8976" width="10.42578125" bestFit="1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42578125" customWidth="1"/>
    <col min="9232" max="9232" width="10.42578125" bestFit="1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42578125" customWidth="1"/>
    <col min="9488" max="9488" width="10.42578125" bestFit="1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42578125" customWidth="1"/>
    <col min="9744" max="9744" width="10.42578125" bestFit="1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42578125" customWidth="1"/>
    <col min="10000" max="10000" width="10.42578125" bestFit="1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42578125" customWidth="1"/>
    <col min="10256" max="10256" width="10.42578125" bestFit="1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42578125" customWidth="1"/>
    <col min="10512" max="10512" width="10.42578125" bestFit="1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42578125" customWidth="1"/>
    <col min="10768" max="10768" width="10.42578125" bestFit="1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42578125" customWidth="1"/>
    <col min="11024" max="11024" width="10.42578125" bestFit="1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42578125" customWidth="1"/>
    <col min="11280" max="11280" width="10.42578125" bestFit="1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42578125" customWidth="1"/>
    <col min="11536" max="11536" width="10.42578125" bestFit="1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42578125" customWidth="1"/>
    <col min="11792" max="11792" width="10.42578125" bestFit="1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42578125" customWidth="1"/>
    <col min="12048" max="12048" width="10.42578125" bestFit="1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42578125" customWidth="1"/>
    <col min="12304" max="12304" width="10.42578125" bestFit="1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42578125" customWidth="1"/>
    <col min="12560" max="12560" width="10.42578125" bestFit="1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42578125" customWidth="1"/>
    <col min="12816" max="12816" width="10.42578125" bestFit="1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42578125" customWidth="1"/>
    <col min="13072" max="13072" width="10.42578125" bestFit="1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42578125" customWidth="1"/>
    <col min="13328" max="13328" width="10.42578125" bestFit="1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42578125" customWidth="1"/>
    <col min="13584" max="13584" width="10.42578125" bestFit="1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42578125" customWidth="1"/>
    <col min="13840" max="13840" width="10.42578125" bestFit="1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42578125" customWidth="1"/>
    <col min="14096" max="14096" width="10.42578125" bestFit="1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42578125" customWidth="1"/>
    <col min="14352" max="14352" width="10.42578125" bestFit="1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42578125" customWidth="1"/>
    <col min="14608" max="14608" width="10.42578125" bestFit="1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42578125" customWidth="1"/>
    <col min="14864" max="14864" width="10.42578125" bestFit="1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42578125" customWidth="1"/>
    <col min="15120" max="15120" width="10.42578125" bestFit="1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42578125" customWidth="1"/>
    <col min="15376" max="15376" width="10.42578125" bestFit="1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42578125" customWidth="1"/>
    <col min="15632" max="15632" width="10.42578125" bestFit="1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42578125" customWidth="1"/>
    <col min="15888" max="15888" width="10.42578125" bestFit="1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42578125" customWidth="1"/>
    <col min="16144" max="16144" width="10.42578125" bestFit="1" customWidth="1"/>
  </cols>
  <sheetData>
    <row r="4" spans="1:17" x14ac:dyDescent="0.25">
      <c r="A4" s="1" t="str">
        <f>+[1]BALANZA!B1</f>
        <v>CORPORACION DEL ACUEDUCTO Y ALCANTARILLADO DE MOCA</v>
      </c>
      <c r="B4" s="1"/>
      <c r="C4" s="1"/>
    </row>
    <row r="5" spans="1:17" x14ac:dyDescent="0.25">
      <c r="A5" s="1" t="s">
        <v>0</v>
      </c>
      <c r="B5" s="1"/>
      <c r="C5" s="1"/>
    </row>
    <row r="6" spans="1:17" x14ac:dyDescent="0.25">
      <c r="A6" s="1" t="str">
        <f>+[1]BALANZA!B2</f>
        <v>Del Ejercicio terminado el  31 de diciembre de 2022  y  2021</v>
      </c>
      <c r="B6" s="1"/>
      <c r="C6" s="1"/>
    </row>
    <row r="7" spans="1:17" x14ac:dyDescent="0.25">
      <c r="A7" s="1" t="s">
        <v>1</v>
      </c>
      <c r="B7" s="1"/>
      <c r="C7" s="1"/>
    </row>
    <row r="8" spans="1:17" ht="18.75" x14ac:dyDescent="0.25">
      <c r="A8" s="5"/>
      <c r="B8" s="6">
        <f>+[1]BALANZA!B4</f>
        <v>2022</v>
      </c>
      <c r="C8" s="6">
        <f>+[1]BALANZA!C4</f>
        <v>2021</v>
      </c>
      <c r="I8" s="7"/>
    </row>
    <row r="9" spans="1:17" x14ac:dyDescent="0.25">
      <c r="A9" s="8" t="s">
        <v>2</v>
      </c>
      <c r="B9" s="9"/>
      <c r="C9" s="10"/>
      <c r="I9" s="7"/>
    </row>
    <row r="10" spans="1:17" ht="15.75" x14ac:dyDescent="0.25">
      <c r="A10" s="8" t="s">
        <v>3</v>
      </c>
      <c r="B10" s="11"/>
      <c r="C10" s="12"/>
      <c r="I10" s="7"/>
    </row>
    <row r="11" spans="1:17" x14ac:dyDescent="0.25">
      <c r="A11" s="13" t="s">
        <v>4</v>
      </c>
      <c r="B11" s="14">
        <f>+'[1]Notas NF'!C124</f>
        <v>177196230.74000001</v>
      </c>
      <c r="C11" s="14">
        <f>+'[1]Notas NF'!D124</f>
        <v>136224838.11000001</v>
      </c>
      <c r="E11" s="4"/>
      <c r="F11" s="4"/>
      <c r="I11" s="7">
        <f t="shared" ref="I11:I17" si="0">+C11-B11</f>
        <v>-40971392.629999995</v>
      </c>
      <c r="N11" s="15"/>
      <c r="O11" s="16"/>
      <c r="P11">
        <v>177196230.74000001</v>
      </c>
      <c r="Q11" s="4">
        <f>+P11-B11</f>
        <v>0</v>
      </c>
    </row>
    <row r="12" spans="1:17" x14ac:dyDescent="0.25">
      <c r="A12" s="13" t="s">
        <v>5</v>
      </c>
      <c r="B12" s="14">
        <f>+'[1]Notas NF'!C141</f>
        <v>453000</v>
      </c>
      <c r="C12" s="14">
        <f>+'[1]Notas NF'!D141</f>
        <v>453000</v>
      </c>
      <c r="E12" s="4">
        <f t="shared" ref="E12:E29" si="1">+B12-C12</f>
        <v>0</v>
      </c>
      <c r="F12" s="4"/>
      <c r="I12" s="7">
        <f t="shared" si="0"/>
        <v>0</v>
      </c>
      <c r="N12" s="15"/>
      <c r="O12" s="16"/>
      <c r="P12">
        <v>453000</v>
      </c>
      <c r="Q12" s="4">
        <f t="shared" ref="Q12:Q61" si="2">+P12-B12</f>
        <v>0</v>
      </c>
    </row>
    <row r="13" spans="1:17" hidden="1" x14ac:dyDescent="0.25">
      <c r="A13" s="13" t="s">
        <v>6</v>
      </c>
      <c r="B13" s="14">
        <v>0</v>
      </c>
      <c r="C13" s="14">
        <v>0</v>
      </c>
      <c r="E13" s="4">
        <f t="shared" si="1"/>
        <v>0</v>
      </c>
      <c r="F13" s="4"/>
      <c r="I13" s="7">
        <f t="shared" si="0"/>
        <v>0</v>
      </c>
      <c r="N13" s="15"/>
      <c r="O13" s="16"/>
      <c r="P13">
        <v>0</v>
      </c>
      <c r="Q13" s="4">
        <f t="shared" si="2"/>
        <v>0</v>
      </c>
    </row>
    <row r="14" spans="1:17" ht="15" customHeight="1" x14ac:dyDescent="0.25">
      <c r="A14" s="13" t="s">
        <v>7</v>
      </c>
      <c r="B14" s="14">
        <f>+'[1]Notas NF'!C153</f>
        <v>98501350.120000005</v>
      </c>
      <c r="C14" s="14">
        <f>+'[1]Notas NF'!D152</f>
        <v>4784</v>
      </c>
      <c r="E14" s="4">
        <f t="shared" si="1"/>
        <v>98496566.120000005</v>
      </c>
      <c r="F14" s="4"/>
      <c r="I14" s="7">
        <f t="shared" si="0"/>
        <v>-98496566.120000005</v>
      </c>
      <c r="N14" s="15"/>
      <c r="O14" s="16"/>
      <c r="P14">
        <v>98501350.120000005</v>
      </c>
      <c r="Q14" s="4">
        <f t="shared" si="2"/>
        <v>0</v>
      </c>
    </row>
    <row r="15" spans="1:17" x14ac:dyDescent="0.25">
      <c r="A15" s="13" t="s">
        <v>8</v>
      </c>
      <c r="B15" s="14">
        <f>+'[1]Notas NF'!C167</f>
        <v>11489568.57</v>
      </c>
      <c r="C15" s="14">
        <f>+'[1]Notas NF'!D167</f>
        <v>11211777.699999999</v>
      </c>
      <c r="E15" s="4">
        <f t="shared" si="1"/>
        <v>277790.87000000104</v>
      </c>
      <c r="F15" s="4">
        <f>+E15</f>
        <v>277790.87000000104</v>
      </c>
      <c r="I15" s="7">
        <f t="shared" si="0"/>
        <v>-277790.87000000104</v>
      </c>
      <c r="J15" s="15">
        <f>+B15-C15</f>
        <v>277790.87000000104</v>
      </c>
      <c r="N15" s="17">
        <f>+B15-C15</f>
        <v>277790.87000000104</v>
      </c>
      <c r="O15" s="16"/>
      <c r="P15">
        <v>11489568.57</v>
      </c>
      <c r="Q15" s="4">
        <f t="shared" si="2"/>
        <v>0</v>
      </c>
    </row>
    <row r="16" spans="1:17" x14ac:dyDescent="0.25">
      <c r="A16" s="13" t="s">
        <v>9</v>
      </c>
      <c r="B16" s="14">
        <f>+'[1]Notas NF'!C186</f>
        <v>317600.45</v>
      </c>
      <c r="C16" s="14">
        <f>+'[1]Notas NF'!D186</f>
        <v>166084.95000000001</v>
      </c>
      <c r="E16" s="4">
        <f t="shared" si="1"/>
        <v>151515.5</v>
      </c>
      <c r="F16" s="4">
        <f>-E16+1800</f>
        <v>-149715.5</v>
      </c>
      <c r="G16" s="4">
        <f>+F16/5</f>
        <v>-29943.1</v>
      </c>
      <c r="I16" s="7">
        <f t="shared" si="0"/>
        <v>-151515.5</v>
      </c>
      <c r="J16" s="15">
        <f>+B16-C16</f>
        <v>151515.5</v>
      </c>
      <c r="N16" s="17">
        <f>+B16-C16</f>
        <v>151515.5</v>
      </c>
      <c r="O16" s="16"/>
      <c r="P16">
        <v>317600.45</v>
      </c>
      <c r="Q16" s="4">
        <f t="shared" si="2"/>
        <v>0</v>
      </c>
    </row>
    <row r="17" spans="1:17" x14ac:dyDescent="0.25">
      <c r="A17" s="13" t="s">
        <v>10</v>
      </c>
      <c r="B17" s="18">
        <f>+'[1]Notas NF'!C211</f>
        <v>193172</v>
      </c>
      <c r="C17" s="18">
        <f>+'[1]Notas NF'!D211</f>
        <v>193172</v>
      </c>
      <c r="E17" s="4">
        <f t="shared" si="1"/>
        <v>0</v>
      </c>
      <c r="F17" s="4">
        <f>SUM(F15:F16)</f>
        <v>128075.37000000104</v>
      </c>
      <c r="G17" s="4">
        <f>+F17+'[1]Pres A'!O310</f>
        <v>128075.37000000104</v>
      </c>
      <c r="I17" s="7">
        <f t="shared" si="0"/>
        <v>0</v>
      </c>
      <c r="J17" s="15"/>
      <c r="N17" s="17"/>
      <c r="O17" s="16"/>
      <c r="P17">
        <v>193172</v>
      </c>
      <c r="Q17" s="4">
        <f t="shared" si="2"/>
        <v>0</v>
      </c>
    </row>
    <row r="18" spans="1:17" x14ac:dyDescent="0.25">
      <c r="A18" s="8" t="s">
        <v>11</v>
      </c>
      <c r="B18" s="19">
        <f>SUM(B11:B17)</f>
        <v>288150921.88</v>
      </c>
      <c r="C18" s="19">
        <f>SUM(C11:C17)</f>
        <v>148253656.75999999</v>
      </c>
      <c r="E18" s="4">
        <f>SUM(E15:E17)</f>
        <v>429306.37000000104</v>
      </c>
      <c r="F18" s="4"/>
      <c r="I18" s="7">
        <f>SUM(I11:I17)</f>
        <v>-139897265.12</v>
      </c>
      <c r="J18" s="20">
        <f>SUM(I14:I17)</f>
        <v>-98925872.49000001</v>
      </c>
      <c r="N18" s="17">
        <f>SUM(N15:N17)</f>
        <v>429306.37000000104</v>
      </c>
      <c r="O18" s="16"/>
      <c r="P18">
        <v>288150921.88</v>
      </c>
      <c r="Q18" s="4">
        <f t="shared" si="2"/>
        <v>0</v>
      </c>
    </row>
    <row r="19" spans="1:17" x14ac:dyDescent="0.25">
      <c r="A19" s="8" t="s">
        <v>12</v>
      </c>
      <c r="B19" s="21"/>
      <c r="C19" s="21"/>
      <c r="E19" s="4">
        <f t="shared" si="1"/>
        <v>0</v>
      </c>
      <c r="F19" s="4"/>
      <c r="I19" s="7"/>
      <c r="J19" s="22" t="e">
        <f>J18-#REF!</f>
        <v>#REF!</v>
      </c>
      <c r="N19" s="15"/>
      <c r="O19" s="16"/>
      <c r="Q19" s="4">
        <f t="shared" si="2"/>
        <v>0</v>
      </c>
    </row>
    <row r="20" spans="1:17" hidden="1" x14ac:dyDescent="0.25">
      <c r="A20" s="13" t="s">
        <v>13</v>
      </c>
      <c r="B20" s="14">
        <v>0</v>
      </c>
      <c r="C20" s="14">
        <v>0</v>
      </c>
      <c r="E20" s="4">
        <f t="shared" si="1"/>
        <v>0</v>
      </c>
      <c r="F20" s="4"/>
      <c r="I20" s="7"/>
      <c r="J20" s="22" t="e">
        <f>#REF!-J19</f>
        <v>#REF!</v>
      </c>
      <c r="N20" s="15"/>
      <c r="O20" s="16"/>
      <c r="P20">
        <v>0</v>
      </c>
      <c r="Q20" s="4">
        <f t="shared" si="2"/>
        <v>0</v>
      </c>
    </row>
    <row r="21" spans="1:17" hidden="1" x14ac:dyDescent="0.25">
      <c r="A21" s="13" t="s">
        <v>14</v>
      </c>
      <c r="B21" s="14">
        <v>0</v>
      </c>
      <c r="C21" s="14">
        <v>0</v>
      </c>
      <c r="E21" s="4">
        <f t="shared" si="1"/>
        <v>0</v>
      </c>
      <c r="F21" s="4"/>
      <c r="I21" s="7"/>
      <c r="J21" s="22" t="e">
        <f t="shared" ref="J21:J29" si="3">J19-J20</f>
        <v>#REF!</v>
      </c>
      <c r="N21" s="15"/>
      <c r="O21" s="16"/>
      <c r="P21">
        <v>0</v>
      </c>
      <c r="Q21" s="4">
        <f t="shared" si="2"/>
        <v>0</v>
      </c>
    </row>
    <row r="22" spans="1:17" hidden="1" x14ac:dyDescent="0.25">
      <c r="A22" s="13" t="s">
        <v>15</v>
      </c>
      <c r="B22" s="14">
        <v>0</v>
      </c>
      <c r="C22" s="14">
        <v>0</v>
      </c>
      <c r="E22" s="4">
        <f t="shared" si="1"/>
        <v>0</v>
      </c>
      <c r="F22" s="4"/>
      <c r="I22" s="7"/>
      <c r="J22" s="22" t="e">
        <f t="shared" si="3"/>
        <v>#REF!</v>
      </c>
      <c r="N22" s="15"/>
      <c r="O22" s="16"/>
      <c r="P22">
        <v>0</v>
      </c>
      <c r="Q22" s="4">
        <f t="shared" si="2"/>
        <v>0</v>
      </c>
    </row>
    <row r="23" spans="1:17" hidden="1" x14ac:dyDescent="0.25">
      <c r="A23" s="13" t="s">
        <v>16</v>
      </c>
      <c r="B23" s="14">
        <v>0</v>
      </c>
      <c r="C23" s="14">
        <v>0</v>
      </c>
      <c r="E23" s="4">
        <f t="shared" si="1"/>
        <v>0</v>
      </c>
      <c r="F23" s="4"/>
      <c r="I23" s="7"/>
      <c r="J23" s="22" t="e">
        <f t="shared" si="3"/>
        <v>#REF!</v>
      </c>
      <c r="N23" s="15"/>
      <c r="O23" s="16"/>
      <c r="P23">
        <v>0</v>
      </c>
      <c r="Q23" s="4">
        <f t="shared" si="2"/>
        <v>0</v>
      </c>
    </row>
    <row r="24" spans="1:17" ht="15.75" customHeight="1" x14ac:dyDescent="0.25">
      <c r="A24" s="13" t="s">
        <v>17</v>
      </c>
      <c r="B24" s="14">
        <f>+[1]nota13!K32</f>
        <v>849438404.06999993</v>
      </c>
      <c r="C24" s="14">
        <f>+[1]nota13!K17</f>
        <v>867390440.12</v>
      </c>
      <c r="E24" s="4">
        <f t="shared" si="1"/>
        <v>-17952036.050000072</v>
      </c>
      <c r="F24" s="4"/>
      <c r="I24" s="7">
        <f t="shared" ref="I24:I29" si="4">+C24-B24</f>
        <v>17952036.050000072</v>
      </c>
      <c r="J24" s="22">
        <f>+B24-C24</f>
        <v>-17952036.050000072</v>
      </c>
      <c r="N24" s="15"/>
      <c r="O24" s="16"/>
      <c r="P24">
        <v>849438404.06999993</v>
      </c>
      <c r="Q24" s="4">
        <f t="shared" si="2"/>
        <v>0</v>
      </c>
    </row>
    <row r="25" spans="1:17" ht="15.75" customHeight="1" x14ac:dyDescent="0.25">
      <c r="A25" s="13" t="s">
        <v>18</v>
      </c>
      <c r="B25" s="14">
        <f>+'[1]Notas NF'!C367</f>
        <v>223399</v>
      </c>
      <c r="C25" s="14">
        <f>+'[1]Notas NF'!D367</f>
        <v>0</v>
      </c>
      <c r="E25" s="4">
        <f t="shared" si="1"/>
        <v>223399</v>
      </c>
      <c r="F25" s="4"/>
      <c r="I25" s="7">
        <f t="shared" si="4"/>
        <v>-223399</v>
      </c>
      <c r="J25" s="22">
        <f>+B25-C25</f>
        <v>223399</v>
      </c>
      <c r="N25" s="15"/>
      <c r="O25" s="16"/>
      <c r="P25">
        <v>223399</v>
      </c>
      <c r="Q25" s="4">
        <f t="shared" si="2"/>
        <v>0</v>
      </c>
    </row>
    <row r="26" spans="1:17" ht="26.25" hidden="1" customHeight="1" x14ac:dyDescent="0.25">
      <c r="A26" s="13" t="s">
        <v>19</v>
      </c>
      <c r="B26" s="14">
        <v>0</v>
      </c>
      <c r="C26" s="14">
        <v>0</v>
      </c>
      <c r="E26" s="4">
        <f t="shared" si="1"/>
        <v>0</v>
      </c>
      <c r="F26" s="4"/>
      <c r="I26" s="7">
        <f t="shared" si="4"/>
        <v>0</v>
      </c>
      <c r="J26" s="22">
        <f>+B26-C26</f>
        <v>0</v>
      </c>
      <c r="N26" s="15"/>
      <c r="O26" s="16"/>
      <c r="P26">
        <v>0</v>
      </c>
      <c r="Q26" s="4">
        <f t="shared" si="2"/>
        <v>0</v>
      </c>
    </row>
    <row r="27" spans="1:17" x14ac:dyDescent="0.25">
      <c r="A27" s="8" t="s">
        <v>20</v>
      </c>
      <c r="B27" s="19">
        <f>SUM(B20:B26)</f>
        <v>849661803.06999993</v>
      </c>
      <c r="C27" s="19">
        <f>SUM(C20:C26)</f>
        <v>867390440.12</v>
      </c>
      <c r="E27" s="4">
        <f>SUM(E12:E26)</f>
        <v>81626541.809999943</v>
      </c>
      <c r="F27" s="4">
        <f>+E27+E16+E15</f>
        <v>82055848.179999948</v>
      </c>
      <c r="I27" s="7">
        <f t="shared" si="4"/>
        <v>17728637.050000072</v>
      </c>
      <c r="J27" s="22">
        <f>+B27-C27</f>
        <v>-17728637.050000072</v>
      </c>
      <c r="N27" s="15"/>
      <c r="O27" s="16"/>
      <c r="P27">
        <v>849661803.06999993</v>
      </c>
      <c r="Q27" s="4">
        <f t="shared" si="2"/>
        <v>0</v>
      </c>
    </row>
    <row r="28" spans="1:17" x14ac:dyDescent="0.25">
      <c r="A28" s="8"/>
      <c r="B28" s="21"/>
      <c r="C28" s="21"/>
      <c r="E28" s="4">
        <f t="shared" si="1"/>
        <v>0</v>
      </c>
      <c r="F28" s="4"/>
      <c r="I28" s="7">
        <f t="shared" si="4"/>
        <v>0</v>
      </c>
      <c r="J28" s="22">
        <f t="shared" si="3"/>
        <v>17728637.050000072</v>
      </c>
      <c r="N28" s="15"/>
      <c r="O28" s="16"/>
      <c r="Q28" s="4">
        <f t="shared" si="2"/>
        <v>0</v>
      </c>
    </row>
    <row r="29" spans="1:17" ht="15.75" thickBot="1" x14ac:dyDescent="0.3">
      <c r="A29" s="8" t="s">
        <v>21</v>
      </c>
      <c r="B29" s="23">
        <f>+B27+B18</f>
        <v>1137812724.9499998</v>
      </c>
      <c r="C29" s="23">
        <f>+C27+C18</f>
        <v>1015644096.88</v>
      </c>
      <c r="E29" s="4">
        <f t="shared" si="1"/>
        <v>122168628.06999981</v>
      </c>
      <c r="F29" s="4"/>
      <c r="G29" s="4">
        <f>+[1]BALANZA!C12:C32</f>
        <v>45922302.979999997</v>
      </c>
      <c r="I29" s="7">
        <f t="shared" si="4"/>
        <v>-122168628.06999981</v>
      </c>
      <c r="J29" s="22">
        <f t="shared" si="3"/>
        <v>-35457274.100000143</v>
      </c>
      <c r="N29" s="15"/>
      <c r="O29" s="16"/>
      <c r="P29">
        <v>1137812724.9499998</v>
      </c>
      <c r="Q29" s="4">
        <f t="shared" si="2"/>
        <v>0</v>
      </c>
    </row>
    <row r="30" spans="1:17" ht="19.5" thickTop="1" x14ac:dyDescent="0.25">
      <c r="A30" s="8" t="s">
        <v>22</v>
      </c>
      <c r="B30" s="24"/>
      <c r="C30" s="24"/>
      <c r="F30" s="4"/>
      <c r="N30" s="15"/>
      <c r="O30" s="16"/>
      <c r="Q30" s="4">
        <f t="shared" si="2"/>
        <v>0</v>
      </c>
    </row>
    <row r="31" spans="1:17" ht="14.25" customHeight="1" x14ac:dyDescent="0.25">
      <c r="A31" s="8" t="s">
        <v>23</v>
      </c>
      <c r="B31" s="14"/>
      <c r="C31" s="14"/>
      <c r="F31" s="4"/>
      <c r="N31" s="15"/>
      <c r="O31" s="16"/>
      <c r="Q31" s="4">
        <f t="shared" si="2"/>
        <v>0</v>
      </c>
    </row>
    <row r="32" spans="1:17" ht="17.25" hidden="1" customHeight="1" x14ac:dyDescent="0.25">
      <c r="A32" s="13" t="s">
        <v>24</v>
      </c>
      <c r="B32" s="14">
        <v>0</v>
      </c>
      <c r="C32" s="14">
        <v>0</v>
      </c>
      <c r="F32" s="4">
        <f>+C32-B32</f>
        <v>0</v>
      </c>
      <c r="N32" s="15"/>
      <c r="O32" s="16"/>
      <c r="P32">
        <v>0</v>
      </c>
      <c r="Q32" s="4">
        <f t="shared" si="2"/>
        <v>0</v>
      </c>
    </row>
    <row r="33" spans="1:17" x14ac:dyDescent="0.25">
      <c r="A33" s="13" t="s">
        <v>25</v>
      </c>
      <c r="B33" s="14">
        <f>+'[1]Notas NF'!C382</f>
        <v>3807065.2299999995</v>
      </c>
      <c r="C33" s="14">
        <f>+'[1]Notas NF'!D382</f>
        <v>3294080.51</v>
      </c>
      <c r="F33" s="4">
        <f>+C33-B33</f>
        <v>-512984.71999999974</v>
      </c>
      <c r="N33" s="15"/>
      <c r="O33" s="16"/>
      <c r="P33">
        <v>3807065.2299999995</v>
      </c>
      <c r="Q33" s="4">
        <f t="shared" si="2"/>
        <v>0</v>
      </c>
    </row>
    <row r="34" spans="1:17" hidden="1" x14ac:dyDescent="0.25">
      <c r="A34" s="13" t="s">
        <v>26</v>
      </c>
      <c r="B34" s="14">
        <f>+'[1]Notas NF'!C393</f>
        <v>0</v>
      </c>
      <c r="C34" s="14">
        <f>+'[1]Notas NF'!D393</f>
        <v>0</v>
      </c>
      <c r="F34" s="4"/>
      <c r="N34" s="15"/>
      <c r="O34" s="16"/>
      <c r="P34">
        <v>0</v>
      </c>
      <c r="Q34" s="4">
        <f t="shared" si="2"/>
        <v>0</v>
      </c>
    </row>
    <row r="35" spans="1:17" hidden="1" x14ac:dyDescent="0.25">
      <c r="A35" s="13" t="s">
        <v>27</v>
      </c>
      <c r="B35" s="14">
        <v>0</v>
      </c>
      <c r="C35" s="14">
        <v>0</v>
      </c>
      <c r="F35" s="4"/>
      <c r="N35" s="15"/>
      <c r="O35" s="16"/>
      <c r="P35">
        <v>0</v>
      </c>
      <c r="Q35" s="4">
        <f t="shared" si="2"/>
        <v>0</v>
      </c>
    </row>
    <row r="36" spans="1:17" ht="14.25" customHeight="1" x14ac:dyDescent="0.25">
      <c r="A36" s="13" t="s">
        <v>28</v>
      </c>
      <c r="B36" s="14">
        <f>+'[1]Notas NF'!C405+'[1]Notas NF'!C428</f>
        <v>816927.47</v>
      </c>
      <c r="C36" s="14">
        <f>+'[1]Notas NF'!D405</f>
        <v>554232.01</v>
      </c>
      <c r="E36" s="4"/>
      <c r="F36" s="4">
        <f>+C36-B36</f>
        <v>-262695.45999999996</v>
      </c>
      <c r="N36" s="15"/>
      <c r="O36" s="16"/>
      <c r="P36">
        <v>252299.3</v>
      </c>
      <c r="Q36" s="4">
        <f t="shared" si="2"/>
        <v>-564628.16999999993</v>
      </c>
    </row>
    <row r="37" spans="1:17" hidden="1" x14ac:dyDescent="0.25">
      <c r="A37" s="13" t="s">
        <v>29</v>
      </c>
      <c r="B37" s="14">
        <v>0</v>
      </c>
      <c r="C37" s="14">
        <v>0</v>
      </c>
      <c r="F37" s="4"/>
      <c r="N37" s="15"/>
      <c r="O37" s="16"/>
      <c r="P37">
        <v>0</v>
      </c>
      <c r="Q37" s="4">
        <f t="shared" si="2"/>
        <v>0</v>
      </c>
    </row>
    <row r="38" spans="1:17" hidden="1" x14ac:dyDescent="0.25">
      <c r="A38" s="13" t="s">
        <v>29</v>
      </c>
      <c r="B38" s="14">
        <v>0</v>
      </c>
      <c r="C38" s="14">
        <v>0</v>
      </c>
      <c r="F38" s="4"/>
      <c r="N38" s="15"/>
      <c r="O38" s="16"/>
      <c r="P38">
        <v>0</v>
      </c>
      <c r="Q38" s="4">
        <f t="shared" si="2"/>
        <v>0</v>
      </c>
    </row>
    <row r="39" spans="1:17" ht="17.25" hidden="1" customHeight="1" x14ac:dyDescent="0.25">
      <c r="A39" s="13" t="s">
        <v>30</v>
      </c>
      <c r="B39" s="14"/>
      <c r="C39" s="14">
        <f>+'[1]Notas NF'!D428</f>
        <v>2419894.29</v>
      </c>
      <c r="F39" s="4"/>
      <c r="N39" s="15"/>
      <c r="O39" s="16"/>
      <c r="P39">
        <v>564628.16999999993</v>
      </c>
      <c r="Q39" s="4">
        <f t="shared" si="2"/>
        <v>564628.16999999993</v>
      </c>
    </row>
    <row r="40" spans="1:17" ht="15.75" hidden="1" customHeight="1" x14ac:dyDescent="0.25">
      <c r="A40" s="13" t="s">
        <v>31</v>
      </c>
      <c r="B40" s="18">
        <v>0</v>
      </c>
      <c r="C40" s="18">
        <v>0</v>
      </c>
      <c r="F40" s="4"/>
      <c r="N40" s="15"/>
      <c r="O40" s="16"/>
      <c r="P40">
        <v>0</v>
      </c>
      <c r="Q40" s="4">
        <f t="shared" si="2"/>
        <v>0</v>
      </c>
    </row>
    <row r="41" spans="1:17" x14ac:dyDescent="0.25">
      <c r="A41" s="8" t="s">
        <v>32</v>
      </c>
      <c r="B41" s="25">
        <f>SUM(B32:B40)</f>
        <v>4623992.6999999993</v>
      </c>
      <c r="C41" s="25">
        <f>SUM(C32:C40)</f>
        <v>6268206.8099999996</v>
      </c>
      <c r="F41" s="4">
        <f>SUM(F32:F40)</f>
        <v>-775680.1799999997</v>
      </c>
      <c r="I41" s="7"/>
      <c r="N41" s="15"/>
      <c r="O41" s="16"/>
      <c r="P41">
        <v>4623992.6999999993</v>
      </c>
      <c r="Q41" s="4">
        <f t="shared" si="2"/>
        <v>0</v>
      </c>
    </row>
    <row r="42" spans="1:17" x14ac:dyDescent="0.25">
      <c r="A42" s="8"/>
      <c r="B42" s="21"/>
      <c r="C42" s="21"/>
      <c r="F42" s="4">
        <f>+[1]ERF!B19+[1]ERF!B22+[1]ERF!B23+[1]EFE2!B27</f>
        <v>92617302.980000004</v>
      </c>
      <c r="N42" s="15"/>
      <c r="O42" s="16"/>
      <c r="Q42" s="4">
        <f t="shared" si="2"/>
        <v>0</v>
      </c>
    </row>
    <row r="43" spans="1:17" ht="18.75" hidden="1" x14ac:dyDescent="0.25">
      <c r="A43" s="8" t="s">
        <v>33</v>
      </c>
      <c r="B43" s="24"/>
      <c r="C43" s="24"/>
      <c r="N43" s="15"/>
      <c r="O43" s="16"/>
      <c r="Q43" s="4">
        <f t="shared" si="2"/>
        <v>0</v>
      </c>
    </row>
    <row r="44" spans="1:17" hidden="1" x14ac:dyDescent="0.25">
      <c r="A44" s="13" t="s">
        <v>34</v>
      </c>
      <c r="B44" s="14">
        <v>0</v>
      </c>
      <c r="C44" s="14">
        <v>0</v>
      </c>
      <c r="N44" s="15"/>
      <c r="O44" s="16"/>
      <c r="P44">
        <v>0</v>
      </c>
      <c r="Q44" s="4">
        <f t="shared" si="2"/>
        <v>0</v>
      </c>
    </row>
    <row r="45" spans="1:17" hidden="1" x14ac:dyDescent="0.25">
      <c r="A45" s="13" t="s">
        <v>35</v>
      </c>
      <c r="B45" s="14">
        <v>0</v>
      </c>
      <c r="C45" s="14">
        <v>0</v>
      </c>
      <c r="N45" s="15"/>
      <c r="O45" s="16"/>
      <c r="P45">
        <v>0</v>
      </c>
      <c r="Q45" s="4">
        <f t="shared" si="2"/>
        <v>0</v>
      </c>
    </row>
    <row r="46" spans="1:17" hidden="1" x14ac:dyDescent="0.25">
      <c r="A46" s="13" t="s">
        <v>36</v>
      </c>
      <c r="B46" s="14">
        <v>0</v>
      </c>
      <c r="C46" s="14">
        <v>0</v>
      </c>
      <c r="N46" s="15"/>
      <c r="O46" s="16"/>
      <c r="P46">
        <v>0</v>
      </c>
      <c r="Q46" s="4">
        <f t="shared" si="2"/>
        <v>0</v>
      </c>
    </row>
    <row r="47" spans="1:17" hidden="1" x14ac:dyDescent="0.25">
      <c r="A47" s="13" t="s">
        <v>37</v>
      </c>
      <c r="B47" s="14">
        <v>0</v>
      </c>
      <c r="C47" s="14">
        <v>0</v>
      </c>
      <c r="N47" s="15"/>
      <c r="O47" s="16"/>
      <c r="P47">
        <v>0</v>
      </c>
      <c r="Q47" s="4">
        <f t="shared" si="2"/>
        <v>0</v>
      </c>
    </row>
    <row r="48" spans="1:17" hidden="1" x14ac:dyDescent="0.25">
      <c r="A48" s="13" t="s">
        <v>38</v>
      </c>
      <c r="B48" s="14">
        <v>0</v>
      </c>
      <c r="C48" s="14">
        <v>0</v>
      </c>
      <c r="N48" s="15"/>
      <c r="O48" s="16"/>
      <c r="P48">
        <v>0</v>
      </c>
      <c r="Q48" s="4">
        <f t="shared" si="2"/>
        <v>0</v>
      </c>
    </row>
    <row r="49" spans="1:17" hidden="1" x14ac:dyDescent="0.25">
      <c r="A49" s="13" t="s">
        <v>39</v>
      </c>
      <c r="B49" s="18">
        <v>0</v>
      </c>
      <c r="C49" s="18">
        <v>0</v>
      </c>
      <c r="N49" s="15"/>
      <c r="O49" s="16"/>
      <c r="P49">
        <v>0</v>
      </c>
      <c r="Q49" s="4">
        <f t="shared" si="2"/>
        <v>0</v>
      </c>
    </row>
    <row r="50" spans="1:17" hidden="1" x14ac:dyDescent="0.25">
      <c r="A50" s="8" t="s">
        <v>40</v>
      </c>
      <c r="B50" s="25">
        <f>SUM(B44:B49)</f>
        <v>0</v>
      </c>
      <c r="C50" s="25">
        <f>SUM(C44:C49)</f>
        <v>0</v>
      </c>
      <c r="N50" s="15"/>
      <c r="O50" s="16"/>
      <c r="P50">
        <v>0</v>
      </c>
      <c r="Q50" s="4">
        <f t="shared" si="2"/>
        <v>0</v>
      </c>
    </row>
    <row r="51" spans="1:17" ht="0.75" customHeight="1" x14ac:dyDescent="0.25">
      <c r="A51" s="8"/>
      <c r="B51" s="21"/>
      <c r="C51" s="21"/>
      <c r="N51" s="15"/>
      <c r="O51" s="16"/>
      <c r="Q51" s="4">
        <f t="shared" si="2"/>
        <v>0</v>
      </c>
    </row>
    <row r="52" spans="1:17" x14ac:dyDescent="0.25">
      <c r="A52" s="8" t="s">
        <v>41</v>
      </c>
      <c r="B52" s="25">
        <f>+B50+B41</f>
        <v>4623992.6999999993</v>
      </c>
      <c r="C52" s="25">
        <f>+C50+C41</f>
        <v>6268206.8099999996</v>
      </c>
      <c r="N52" s="15"/>
      <c r="O52" s="16"/>
      <c r="P52">
        <v>4623992.6999999993</v>
      </c>
      <c r="Q52" s="4">
        <f t="shared" si="2"/>
        <v>0</v>
      </c>
    </row>
    <row r="53" spans="1:17" ht="18.75" x14ac:dyDescent="0.25">
      <c r="A53" s="8" t="s">
        <v>42</v>
      </c>
      <c r="B53" s="24"/>
      <c r="C53" s="24"/>
      <c r="N53" s="15"/>
      <c r="O53" s="16"/>
      <c r="Q53" s="4">
        <f t="shared" si="2"/>
        <v>0</v>
      </c>
    </row>
    <row r="54" spans="1:17" x14ac:dyDescent="0.25">
      <c r="A54" s="13" t="s">
        <v>43</v>
      </c>
      <c r="B54" s="14">
        <f>+'[1]BALANZA G'!C116</f>
        <v>808793054.60000002</v>
      </c>
      <c r="C54" s="14">
        <f>+'[1]BALANZA G'!E116</f>
        <v>808793054.60000002</v>
      </c>
      <c r="N54" s="15"/>
      <c r="O54" s="16"/>
      <c r="P54">
        <v>808793054.60000002</v>
      </c>
      <c r="Q54" s="4">
        <f t="shared" si="2"/>
        <v>0</v>
      </c>
    </row>
    <row r="55" spans="1:17" hidden="1" x14ac:dyDescent="0.25">
      <c r="A55" s="13" t="s">
        <v>44</v>
      </c>
      <c r="B55" s="14">
        <v>0</v>
      </c>
      <c r="C55" s="14">
        <v>0</v>
      </c>
      <c r="F55" s="4"/>
      <c r="N55" s="15"/>
      <c r="O55" s="16"/>
      <c r="P55">
        <v>0</v>
      </c>
      <c r="Q55" s="4">
        <f t="shared" si="2"/>
        <v>0</v>
      </c>
    </row>
    <row r="56" spans="1:17" x14ac:dyDescent="0.25">
      <c r="A56" s="13" t="s">
        <v>45</v>
      </c>
      <c r="B56" s="14">
        <f>+[1]ERF!B33</f>
        <v>123320574.13999999</v>
      </c>
      <c r="C56" s="14">
        <f>+[1]ERF!C33</f>
        <v>39212012.829999983</v>
      </c>
      <c r="F56" s="4"/>
      <c r="L56">
        <v>-92287742.719999999</v>
      </c>
      <c r="N56" s="15"/>
      <c r="O56" s="16"/>
      <c r="P56">
        <v>123320574.13999999</v>
      </c>
      <c r="Q56" s="4">
        <f t="shared" si="2"/>
        <v>0</v>
      </c>
    </row>
    <row r="57" spans="1:17" x14ac:dyDescent="0.25">
      <c r="A57" s="13" t="s">
        <v>46</v>
      </c>
      <c r="B57" s="14">
        <f>SUM('[1]Notas NF'!C440:C442)-B56</f>
        <v>201075103.51000005</v>
      </c>
      <c r="C57" s="14">
        <f>SUM('[1]Notas NF'!D440:D442)-C56</f>
        <v>161370822.64000008</v>
      </c>
      <c r="D57" s="15"/>
      <c r="F57" s="4"/>
      <c r="L57">
        <v>285779911.76999998</v>
      </c>
      <c r="N57" s="15"/>
      <c r="O57" s="16"/>
      <c r="P57" s="4">
        <v>201075103.51000005</v>
      </c>
      <c r="Q57" s="4">
        <f t="shared" si="2"/>
        <v>0</v>
      </c>
    </row>
    <row r="58" spans="1:17" hidden="1" x14ac:dyDescent="0.25">
      <c r="A58" s="13" t="s">
        <v>47</v>
      </c>
      <c r="B58" s="18">
        <v>0</v>
      </c>
      <c r="C58" s="18">
        <v>0</v>
      </c>
      <c r="F58" s="4"/>
      <c r="N58" s="15"/>
      <c r="O58" s="16"/>
      <c r="P58">
        <v>0</v>
      </c>
      <c r="Q58" s="4">
        <f t="shared" si="2"/>
        <v>0</v>
      </c>
    </row>
    <row r="59" spans="1:17" x14ac:dyDescent="0.25">
      <c r="A59" s="8" t="s">
        <v>48</v>
      </c>
      <c r="B59" s="25">
        <f>SUM(B54:B58)</f>
        <v>1133188732.25</v>
      </c>
      <c r="C59" s="25">
        <f>SUM(C54:C58)</f>
        <v>1009375890.0700002</v>
      </c>
      <c r="F59" s="4"/>
      <c r="I59" s="7"/>
      <c r="L59">
        <f>SUM(L56:L58)</f>
        <v>193492169.04999998</v>
      </c>
      <c r="N59" s="15"/>
      <c r="O59" s="16"/>
      <c r="P59">
        <v>1133188732.25</v>
      </c>
      <c r="Q59" s="4">
        <f t="shared" si="2"/>
        <v>0</v>
      </c>
    </row>
    <row r="60" spans="1:17" x14ac:dyDescent="0.25">
      <c r="B60" s="4"/>
      <c r="C60" s="4"/>
      <c r="I60" s="7"/>
      <c r="N60" s="15"/>
      <c r="O60" s="16"/>
      <c r="Q60" s="4">
        <f t="shared" si="2"/>
        <v>0</v>
      </c>
    </row>
    <row r="61" spans="1:17" ht="15.75" thickBot="1" x14ac:dyDescent="0.3">
      <c r="A61" s="8" t="s">
        <v>49</v>
      </c>
      <c r="B61" s="23">
        <f>+B59+B52</f>
        <v>1137812724.95</v>
      </c>
      <c r="C61" s="23">
        <f>+C59+C52</f>
        <v>1015644096.8800001</v>
      </c>
      <c r="I61" s="7"/>
      <c r="N61" s="15"/>
      <c r="O61" s="16"/>
      <c r="P61">
        <v>1137812724.95</v>
      </c>
      <c r="Q61" s="4">
        <f t="shared" si="2"/>
        <v>0</v>
      </c>
    </row>
    <row r="62" spans="1:17" ht="12.75" customHeight="1" thickTop="1" x14ac:dyDescent="0.25">
      <c r="B62" s="26">
        <f>+B29-B52-B59</f>
        <v>0</v>
      </c>
      <c r="C62" s="26">
        <f>+C29-C52-C59</f>
        <v>0</v>
      </c>
      <c r="O62" s="16"/>
    </row>
    <row r="63" spans="1:17" x14ac:dyDescent="0.25">
      <c r="C63" s="4"/>
    </row>
    <row r="64" spans="1:17" x14ac:dyDescent="0.25">
      <c r="A64" s="27" t="s">
        <v>50</v>
      </c>
      <c r="B64" s="27" t="s">
        <v>51</v>
      </c>
      <c r="C64" s="27"/>
    </row>
    <row r="65" spans="1:3" x14ac:dyDescent="0.25">
      <c r="A65" s="28" t="s">
        <v>52</v>
      </c>
      <c r="B65" s="29" t="s">
        <v>53</v>
      </c>
      <c r="C65" s="29"/>
    </row>
    <row r="66" spans="1:3" x14ac:dyDescent="0.25">
      <c r="A66" s="30"/>
      <c r="B66" s="30"/>
      <c r="C66" s="30"/>
    </row>
    <row r="67" spans="1:3" x14ac:dyDescent="0.25">
      <c r="A67" s="31" t="s">
        <v>54</v>
      </c>
      <c r="B67" s="32"/>
      <c r="C67" s="32"/>
    </row>
    <row r="68" spans="1:3" x14ac:dyDescent="0.25">
      <c r="A68" s="29" t="s">
        <v>55</v>
      </c>
      <c r="B68" s="29"/>
      <c r="C68" s="29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</sheetData>
  <mergeCells count="6">
    <mergeCell ref="A4:C4"/>
    <mergeCell ref="A5:C5"/>
    <mergeCell ref="A6:C6"/>
    <mergeCell ref="A7:C7"/>
    <mergeCell ref="B65:C65"/>
    <mergeCell ref="A68:C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2023-01-19T15:15:59Z</dcterms:created>
  <dcterms:modified xsi:type="dcterms:W3CDTF">2023-01-19T15:17:22Z</dcterms:modified>
</cp:coreProperties>
</file>