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FINANZAS SEPTIEMBRE\"/>
    </mc:Choice>
  </mc:AlternateContent>
  <bookViews>
    <workbookView xWindow="0" yWindow="0" windowWidth="21630" windowHeight="119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L60" i="1" l="1"/>
  <c r="C57" i="1"/>
  <c r="C58" i="1" s="1"/>
  <c r="B57" i="1"/>
  <c r="B58" i="1" s="1"/>
  <c r="C55" i="1"/>
  <c r="B55" i="1"/>
  <c r="C51" i="1"/>
  <c r="B51" i="1"/>
  <c r="F43" i="1"/>
  <c r="C40" i="1"/>
  <c r="B40" i="1"/>
  <c r="C37" i="1"/>
  <c r="B37" i="1"/>
  <c r="F37" i="1" s="1"/>
  <c r="C35" i="1"/>
  <c r="B35" i="1"/>
  <c r="C34" i="1"/>
  <c r="F34" i="1" s="1"/>
  <c r="B34" i="1"/>
  <c r="B42" i="1" s="1"/>
  <c r="C33" i="1"/>
  <c r="F33" i="1" s="1"/>
  <c r="B33" i="1"/>
  <c r="G30" i="1"/>
  <c r="I29" i="1"/>
  <c r="E29" i="1"/>
  <c r="J27" i="1"/>
  <c r="I27" i="1"/>
  <c r="E27" i="1"/>
  <c r="J26" i="1"/>
  <c r="I26" i="1"/>
  <c r="E26" i="1"/>
  <c r="C25" i="1"/>
  <c r="C28" i="1" s="1"/>
  <c r="C30" i="1" s="1"/>
  <c r="B25" i="1"/>
  <c r="J25" i="1" s="1"/>
  <c r="E24" i="1"/>
  <c r="E23" i="1"/>
  <c r="E22" i="1"/>
  <c r="E21" i="1"/>
  <c r="E20" i="1"/>
  <c r="J19" i="1"/>
  <c r="E19" i="1"/>
  <c r="C17" i="1"/>
  <c r="B17" i="1"/>
  <c r="E17" i="1" s="1"/>
  <c r="C16" i="1"/>
  <c r="B16" i="1"/>
  <c r="N16" i="1" s="1"/>
  <c r="C15" i="1"/>
  <c r="B15" i="1"/>
  <c r="I15" i="1" s="1"/>
  <c r="C14" i="1"/>
  <c r="I14" i="1" s="1"/>
  <c r="B14" i="1"/>
  <c r="E14" i="1" s="1"/>
  <c r="I13" i="1"/>
  <c r="E13" i="1"/>
  <c r="C12" i="1"/>
  <c r="B12" i="1"/>
  <c r="C11" i="1"/>
  <c r="C18" i="1" s="1"/>
  <c r="B11" i="1"/>
  <c r="C8" i="1"/>
  <c r="B8" i="1"/>
  <c r="A6" i="1"/>
  <c r="A4" i="1"/>
  <c r="F42" i="1" l="1"/>
  <c r="I17" i="1"/>
  <c r="C53" i="1"/>
  <c r="C62" i="1" s="1"/>
  <c r="C64" i="1" s="1"/>
  <c r="E12" i="1"/>
  <c r="C42" i="1"/>
  <c r="B60" i="1"/>
  <c r="B18" i="1"/>
  <c r="I16" i="1"/>
  <c r="J18" i="1" s="1"/>
  <c r="J20" i="1" s="1"/>
  <c r="J21" i="1" s="1"/>
  <c r="C60" i="1"/>
  <c r="B53" i="1"/>
  <c r="C63" i="1"/>
  <c r="B62" i="1"/>
  <c r="I11" i="1"/>
  <c r="I12" i="1"/>
  <c r="J15" i="1"/>
  <c r="E16" i="1"/>
  <c r="F16" i="1" s="1"/>
  <c r="G16" i="1" s="1"/>
  <c r="J16" i="1"/>
  <c r="E25" i="1"/>
  <c r="E15" i="1"/>
  <c r="N15" i="1"/>
  <c r="N18" i="1" s="1"/>
  <c r="I25" i="1"/>
  <c r="B28" i="1"/>
  <c r="I28" i="1" s="1"/>
  <c r="I18" i="1" l="1"/>
  <c r="E18" i="1"/>
  <c r="F15" i="1"/>
  <c r="F17" i="1" s="1"/>
  <c r="G17" i="1" s="1"/>
  <c r="B30" i="1"/>
  <c r="J28" i="1"/>
  <c r="J22" i="1"/>
  <c r="J23" i="1" s="1"/>
  <c r="E28" i="1"/>
  <c r="F28" i="1" s="1"/>
  <c r="B64" i="1" l="1"/>
  <c r="B63" i="1"/>
  <c r="E30" i="1"/>
  <c r="I30" i="1"/>
  <c r="J24" i="1"/>
  <c r="J29" i="1"/>
  <c r="J30" i="1" s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<sst xmlns="http://schemas.openxmlformats.org/spreadsheetml/2006/main" count="57" uniqueCount="56">
  <si>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</si>
  <si>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</si>
  <si>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</si>
  <si>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</si>
  <si>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</si>
  <si>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</si>
  <si>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</si>
  <si>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</si>
  <si>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</si>
  <si>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</si>
  <si>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</si>
  <si>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</si>
  <si>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</si>
  <si>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</si>
  <si>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</si>
  <si>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</si>
  <si>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</si>
  <si>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</si>
  <si>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 xml:space="preserve"> Activos intangibles (Nota 19)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</si>
  <si>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</si>
  <si>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</si>
  <si>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</si>
  <si>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</si>
  <si>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</si>
  <si>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 (Nota 21)</t>
  </si>
  <si>
    <t>Cuentas por pagar a corto plazo (Nota 14)</t>
  </si>
  <si>
    <t xml:space="preserve"> Préstamos a corto plazo (Nota 23)</t>
  </si>
  <si>
    <t xml:space="preserve">Parte corriente de préstamos a largo plazo (Nota 24) </t>
  </si>
  <si>
    <t>Acumulaciones por pagar (Nota 15)</t>
  </si>
  <si>
    <t>Retenciones y acumulaciones por pagar (Nota 14)</t>
  </si>
  <si>
    <t>Retenciones por pagar (Nota 16)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</si>
  <si>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</si>
  <si>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</si>
  <si>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</si>
  <si>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</si>
  <si>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</si>
  <si>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</si>
  <si>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</si>
  <si>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</si>
  <si>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</si>
  <si>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</si>
  <si>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</si>
  <si>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17)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</si>
  <si>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</si>
  <si>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</si>
  <si>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</si>
  <si>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</si>
  <si>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</si>
  <si>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</si>
  <si>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</si>
  <si>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</si>
  <si>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</si>
  <si>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 xml:space="preserve">Encargada de Contabilidad </t>
  </si>
  <si>
    <t>Directora Administrativa-Financiera</t>
  </si>
  <si>
    <t xml:space="preserve">                                                      Licdo. Reynaldo C. Méndez Sánchez</t>
  </si>
  <si>
    <t xml:space="preserve">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</si>
</sst>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5" fillId="0" borderId="0" xfId="0" applyNumberFormat="1" applyFont="1"/>
    <xf numFmtId="4" fontId="16" fillId="0" borderId="0" xfId="0" applyNumberFormat="1" applyFont="1"/>
    <xf numFmtId="0" fontId="1" fillId="0" borderId="0" xfId="0" applyFont="1"/>
    <xf numFmtId="0" fontId="7" fillId="0" borderId="0" xfId="0" applyFont="1"/>
    <xf numFmtId="0" fontId="18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103</xdr:row>
      <xdr:rowOff>28575</xdr:rowOff>
    </xdr:from>
    <xdr:to>
      <xdr:col>12</xdr:col>
      <xdr:colOff>457200</xdr:colOff>
      <xdr:row>104</xdr:row>
      <xdr:rowOff>57150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5306675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9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Septiembre del 2022  y  2021</v>
          </cell>
        </row>
        <row r="4">
          <cell r="B4">
            <v>2022</v>
          </cell>
          <cell r="C4">
            <v>2021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231887.45</v>
          </cell>
        </row>
        <row r="19">
          <cell r="C19">
            <v>77017014.159999996</v>
          </cell>
        </row>
        <row r="20">
          <cell r="C20">
            <v>2923818.56</v>
          </cell>
        </row>
        <row r="21">
          <cell r="C21">
            <v>758549.99</v>
          </cell>
        </row>
        <row r="22">
          <cell r="C22">
            <v>38020099.890000001</v>
          </cell>
        </row>
        <row r="23">
          <cell r="C23">
            <v>453000</v>
          </cell>
        </row>
        <row r="24">
          <cell r="C24">
            <v>1350.12</v>
          </cell>
        </row>
        <row r="25">
          <cell r="C25">
            <v>10579344</v>
          </cell>
        </row>
        <row r="26">
          <cell r="C26">
            <v>23107903.5</v>
          </cell>
        </row>
        <row r="27">
          <cell r="C27">
            <v>792057</v>
          </cell>
        </row>
        <row r="28">
          <cell r="C28">
            <v>45922302.979999997</v>
          </cell>
        </row>
        <row r="29">
          <cell r="C29">
            <v>3176700</v>
          </cell>
        </row>
        <row r="30">
          <cell r="C30">
            <v>5224661.0199999996</v>
          </cell>
        </row>
        <row r="31">
          <cell r="C31">
            <v>4347807.07</v>
          </cell>
        </row>
        <row r="32">
          <cell r="C32">
            <v>259166.88</v>
          </cell>
        </row>
      </sheetData>
      <sheetData sheetId="2">
        <row r="114">
          <cell r="C114">
            <v>808793054.60000002</v>
          </cell>
          <cell r="E114">
            <v>808793054.60000002</v>
          </cell>
        </row>
      </sheetData>
      <sheetData sheetId="3"/>
      <sheetData sheetId="4"/>
      <sheetData sheetId="5"/>
      <sheetData sheetId="6"/>
      <sheetData sheetId="7">
        <row r="126">
          <cell r="C126">
            <v>119061370.05</v>
          </cell>
          <cell r="D126">
            <v>136224838.11000001</v>
          </cell>
        </row>
        <row r="144">
          <cell r="C144">
            <v>453000</v>
          </cell>
          <cell r="D144">
            <v>453000</v>
          </cell>
        </row>
        <row r="155">
          <cell r="C155">
            <v>1350.12</v>
          </cell>
          <cell r="D155">
            <v>4784</v>
          </cell>
        </row>
        <row r="169">
          <cell r="C169">
            <v>10579344</v>
          </cell>
          <cell r="D169">
            <v>11211777.699999999</v>
          </cell>
        </row>
        <row r="188">
          <cell r="C188">
            <v>0</v>
          </cell>
          <cell r="D188">
            <v>166084.95000000001</v>
          </cell>
        </row>
        <row r="213">
          <cell r="C213">
            <v>193172</v>
          </cell>
          <cell r="D213">
            <v>193172</v>
          </cell>
        </row>
        <row r="320">
          <cell r="C320">
            <v>0</v>
          </cell>
          <cell r="D320">
            <v>0</v>
          </cell>
        </row>
        <row r="334">
          <cell r="C334">
            <v>11868976.970000001</v>
          </cell>
          <cell r="D334">
            <v>3294080.51</v>
          </cell>
        </row>
        <row r="345">
          <cell r="C345">
            <v>0</v>
          </cell>
          <cell r="D345">
            <v>0</v>
          </cell>
        </row>
        <row r="357">
          <cell r="C357">
            <v>252299.3</v>
          </cell>
          <cell r="D357">
            <v>554232.01</v>
          </cell>
        </row>
        <row r="388">
          <cell r="C388">
            <v>284279.97000000003</v>
          </cell>
          <cell r="D388">
            <v>2419894.29</v>
          </cell>
        </row>
        <row r="400">
          <cell r="C400">
            <v>200582835.47000006</v>
          </cell>
          <cell r="D400">
            <v>160637647.79000008</v>
          </cell>
        </row>
        <row r="401">
          <cell r="C401">
            <v>492268.04</v>
          </cell>
          <cell r="D401">
            <v>733174.85</v>
          </cell>
        </row>
        <row r="402">
          <cell r="C402">
            <v>-21783945.340000004</v>
          </cell>
          <cell r="D402">
            <v>39212012.829999983</v>
          </cell>
        </row>
      </sheetData>
      <sheetData sheetId="8">
        <row r="17">
          <cell r="J17">
            <v>867390440.12</v>
          </cell>
        </row>
        <row r="23">
          <cell r="J23">
            <v>26515812.609999999</v>
          </cell>
        </row>
        <row r="32">
          <cell r="J32">
            <v>870201532.84000003</v>
          </cell>
        </row>
      </sheetData>
      <sheetData sheetId="9"/>
      <sheetData sheetId="10"/>
      <sheetData sheetId="11">
        <row r="19">
          <cell r="B19">
            <v>13851174.640000001</v>
          </cell>
        </row>
        <row r="22">
          <cell r="B22">
            <v>52593018</v>
          </cell>
        </row>
        <row r="23">
          <cell r="B23">
            <v>616916.18999999994</v>
          </cell>
        </row>
        <row r="33">
          <cell r="B33">
            <v>-21783945.340000004</v>
          </cell>
          <cell r="C33">
            <v>39212012.829999983</v>
          </cell>
        </row>
      </sheetData>
      <sheetData sheetId="12">
        <row r="27">
          <cell r="B2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83"/>
  <sheetViews>
    <sheetView tabSelected="1" workbookViewId="0">
      <selection activeCell="O10" sqref="O10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1" hidden="1" customWidth="1"/>
    <col min="10" max="10" width="13.140625" style="2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3" hidden="1" customWidth="1"/>
    <col min="15" max="15" width="15.42578125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5703125" customWidth="1"/>
    <col min="270" max="270" width="0" hidden="1" customWidth="1"/>
    <col min="271" max="271" width="15.42578125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5703125" customWidth="1"/>
    <col min="526" max="526" width="0" hidden="1" customWidth="1"/>
    <col min="527" max="527" width="15.42578125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5703125" customWidth="1"/>
    <col min="782" max="782" width="0" hidden="1" customWidth="1"/>
    <col min="783" max="783" width="15.42578125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5703125" customWidth="1"/>
    <col min="1038" max="1038" width="0" hidden="1" customWidth="1"/>
    <col min="1039" max="1039" width="15.42578125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5703125" customWidth="1"/>
    <col min="1294" max="1294" width="0" hidden="1" customWidth="1"/>
    <col min="1295" max="1295" width="15.42578125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5703125" customWidth="1"/>
    <col min="1550" max="1550" width="0" hidden="1" customWidth="1"/>
    <col min="1551" max="1551" width="15.42578125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5703125" customWidth="1"/>
    <col min="1806" max="1806" width="0" hidden="1" customWidth="1"/>
    <col min="1807" max="1807" width="15.42578125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5703125" customWidth="1"/>
    <col min="2062" max="2062" width="0" hidden="1" customWidth="1"/>
    <col min="2063" max="2063" width="15.42578125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5703125" customWidth="1"/>
    <col min="2318" max="2318" width="0" hidden="1" customWidth="1"/>
    <col min="2319" max="2319" width="15.42578125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5703125" customWidth="1"/>
    <col min="2574" max="2574" width="0" hidden="1" customWidth="1"/>
    <col min="2575" max="2575" width="15.42578125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5703125" customWidth="1"/>
    <col min="2830" max="2830" width="0" hidden="1" customWidth="1"/>
    <col min="2831" max="2831" width="15.42578125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5703125" customWidth="1"/>
    <col min="3086" max="3086" width="0" hidden="1" customWidth="1"/>
    <col min="3087" max="3087" width="15.42578125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5703125" customWidth="1"/>
    <col min="3342" max="3342" width="0" hidden="1" customWidth="1"/>
    <col min="3343" max="3343" width="15.42578125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5703125" customWidth="1"/>
    <col min="3598" max="3598" width="0" hidden="1" customWidth="1"/>
    <col min="3599" max="3599" width="15.42578125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5703125" customWidth="1"/>
    <col min="3854" max="3854" width="0" hidden="1" customWidth="1"/>
    <col min="3855" max="3855" width="15.42578125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5703125" customWidth="1"/>
    <col min="4110" max="4110" width="0" hidden="1" customWidth="1"/>
    <col min="4111" max="4111" width="15.42578125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5703125" customWidth="1"/>
    <col min="4366" max="4366" width="0" hidden="1" customWidth="1"/>
    <col min="4367" max="4367" width="15.42578125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5703125" customWidth="1"/>
    <col min="4622" max="4622" width="0" hidden="1" customWidth="1"/>
    <col min="4623" max="4623" width="15.42578125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5703125" customWidth="1"/>
    <col min="4878" max="4878" width="0" hidden="1" customWidth="1"/>
    <col min="4879" max="4879" width="15.42578125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5703125" customWidth="1"/>
    <col min="5134" max="5134" width="0" hidden="1" customWidth="1"/>
    <col min="5135" max="5135" width="15.42578125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5703125" customWidth="1"/>
    <col min="5390" max="5390" width="0" hidden="1" customWidth="1"/>
    <col min="5391" max="5391" width="15.42578125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5703125" customWidth="1"/>
    <col min="5646" max="5646" width="0" hidden="1" customWidth="1"/>
    <col min="5647" max="5647" width="15.42578125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5703125" customWidth="1"/>
    <col min="5902" max="5902" width="0" hidden="1" customWidth="1"/>
    <col min="5903" max="5903" width="15.42578125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5703125" customWidth="1"/>
    <col min="6158" max="6158" width="0" hidden="1" customWidth="1"/>
    <col min="6159" max="6159" width="15.42578125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5703125" customWidth="1"/>
    <col min="6414" max="6414" width="0" hidden="1" customWidth="1"/>
    <col min="6415" max="6415" width="15.42578125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5703125" customWidth="1"/>
    <col min="6670" max="6670" width="0" hidden="1" customWidth="1"/>
    <col min="6671" max="6671" width="15.42578125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5703125" customWidth="1"/>
    <col min="6926" max="6926" width="0" hidden="1" customWidth="1"/>
    <col min="6927" max="6927" width="15.42578125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5703125" customWidth="1"/>
    <col min="7182" max="7182" width="0" hidden="1" customWidth="1"/>
    <col min="7183" max="7183" width="15.42578125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5703125" customWidth="1"/>
    <col min="7438" max="7438" width="0" hidden="1" customWidth="1"/>
    <col min="7439" max="7439" width="15.42578125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5703125" customWidth="1"/>
    <col min="7694" max="7694" width="0" hidden="1" customWidth="1"/>
    <col min="7695" max="7695" width="15.42578125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5703125" customWidth="1"/>
    <col min="7950" max="7950" width="0" hidden="1" customWidth="1"/>
    <col min="7951" max="7951" width="15.42578125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5703125" customWidth="1"/>
    <col min="8206" max="8206" width="0" hidden="1" customWidth="1"/>
    <col min="8207" max="8207" width="15.42578125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5703125" customWidth="1"/>
    <col min="8462" max="8462" width="0" hidden="1" customWidth="1"/>
    <col min="8463" max="8463" width="15.42578125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5703125" customWidth="1"/>
    <col min="8718" max="8718" width="0" hidden="1" customWidth="1"/>
    <col min="8719" max="8719" width="15.42578125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5703125" customWidth="1"/>
    <col min="8974" max="8974" width="0" hidden="1" customWidth="1"/>
    <col min="8975" max="8975" width="15.42578125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5703125" customWidth="1"/>
    <col min="9230" max="9230" width="0" hidden="1" customWidth="1"/>
    <col min="9231" max="9231" width="15.42578125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5703125" customWidth="1"/>
    <col min="9486" max="9486" width="0" hidden="1" customWidth="1"/>
    <col min="9487" max="9487" width="15.42578125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5703125" customWidth="1"/>
    <col min="9742" max="9742" width="0" hidden="1" customWidth="1"/>
    <col min="9743" max="9743" width="15.42578125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5703125" customWidth="1"/>
    <col min="9998" max="9998" width="0" hidden="1" customWidth="1"/>
    <col min="9999" max="9999" width="15.42578125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5703125" customWidth="1"/>
    <col min="10254" max="10254" width="0" hidden="1" customWidth="1"/>
    <col min="10255" max="10255" width="15.42578125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5703125" customWidth="1"/>
    <col min="10510" max="10510" width="0" hidden="1" customWidth="1"/>
    <col min="10511" max="10511" width="15.42578125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5703125" customWidth="1"/>
    <col min="10766" max="10766" width="0" hidden="1" customWidth="1"/>
    <col min="10767" max="10767" width="15.42578125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5703125" customWidth="1"/>
    <col min="11022" max="11022" width="0" hidden="1" customWidth="1"/>
    <col min="11023" max="11023" width="15.42578125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5703125" customWidth="1"/>
    <col min="11278" max="11278" width="0" hidden="1" customWidth="1"/>
    <col min="11279" max="11279" width="15.42578125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5703125" customWidth="1"/>
    <col min="11534" max="11534" width="0" hidden="1" customWidth="1"/>
    <col min="11535" max="11535" width="15.42578125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5703125" customWidth="1"/>
    <col min="11790" max="11790" width="0" hidden="1" customWidth="1"/>
    <col min="11791" max="11791" width="15.42578125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5703125" customWidth="1"/>
    <col min="12046" max="12046" width="0" hidden="1" customWidth="1"/>
    <col min="12047" max="12047" width="15.42578125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5703125" customWidth="1"/>
    <col min="12302" max="12302" width="0" hidden="1" customWidth="1"/>
    <col min="12303" max="12303" width="15.42578125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5703125" customWidth="1"/>
    <col min="12558" max="12558" width="0" hidden="1" customWidth="1"/>
    <col min="12559" max="12559" width="15.42578125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5703125" customWidth="1"/>
    <col min="12814" max="12814" width="0" hidden="1" customWidth="1"/>
    <col min="12815" max="12815" width="15.42578125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5703125" customWidth="1"/>
    <col min="13070" max="13070" width="0" hidden="1" customWidth="1"/>
    <col min="13071" max="13071" width="15.42578125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5703125" customWidth="1"/>
    <col min="13326" max="13326" width="0" hidden="1" customWidth="1"/>
    <col min="13327" max="13327" width="15.42578125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5703125" customWidth="1"/>
    <col min="13582" max="13582" width="0" hidden="1" customWidth="1"/>
    <col min="13583" max="13583" width="15.42578125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5703125" customWidth="1"/>
    <col min="13838" max="13838" width="0" hidden="1" customWidth="1"/>
    <col min="13839" max="13839" width="15.42578125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5703125" customWidth="1"/>
    <col min="14094" max="14094" width="0" hidden="1" customWidth="1"/>
    <col min="14095" max="14095" width="15.42578125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5703125" customWidth="1"/>
    <col min="14350" max="14350" width="0" hidden="1" customWidth="1"/>
    <col min="14351" max="14351" width="15.42578125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5703125" customWidth="1"/>
    <col min="14606" max="14606" width="0" hidden="1" customWidth="1"/>
    <col min="14607" max="14607" width="15.42578125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5703125" customWidth="1"/>
    <col min="14862" max="14862" width="0" hidden="1" customWidth="1"/>
    <col min="14863" max="14863" width="15.42578125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5703125" customWidth="1"/>
    <col min="15118" max="15118" width="0" hidden="1" customWidth="1"/>
    <col min="15119" max="15119" width="15.42578125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5703125" customWidth="1"/>
    <col min="15374" max="15374" width="0" hidden="1" customWidth="1"/>
    <col min="15375" max="15375" width="15.42578125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5703125" customWidth="1"/>
    <col min="15630" max="15630" width="0" hidden="1" customWidth="1"/>
    <col min="15631" max="15631" width="15.42578125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5703125" customWidth="1"/>
    <col min="15886" max="15886" width="0" hidden="1" customWidth="1"/>
    <col min="15887" max="15887" width="15.42578125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5703125" customWidth="1"/>
    <col min="16142" max="16142" width="0" hidden="1" customWidth="1"/>
    <col min="16143" max="16143" width="15.42578125" customWidth="1"/>
  </cols>
  <sheetData>
    <row r="4" spans="1:15" x14ac:dyDescent="0.25">
      <c r="A4" s="36" t="str">
        <f>+[1]BALANZA!B1</f>
        <v>CORPORACION DEL ACUEDUCTO Y ALCANTARILLADO DE MOCA</v>
      </c>
      <c r="B4" s="36"/>
      <c r="C4" s="36"/>
    </row>
    <row r="5" spans="1:15" x14ac:dyDescent="0.25">
      <c r="A5" s="36" t="s">
        <v>0</v>
      </c>
      <c r="B5" s="36"/>
      <c r="C5" s="36"/>
    </row>
    <row r="6" spans="1:15" x14ac:dyDescent="0.25">
      <c r="A6" s="36" t="str">
        <f>+[1]BALANZA!B2</f>
        <v>Del Ejercicio terminado el  30 de Septiembre del 2022  y  2021</v>
      </c>
      <c r="B6" s="36"/>
      <c r="C6" s="36"/>
    </row>
    <row r="7" spans="1:15" x14ac:dyDescent="0.25">
      <c r="A7" s="36" t="s">
        <v>1</v>
      </c>
      <c r="B7" s="36"/>
      <c r="C7" s="36"/>
    </row>
    <row r="8" spans="1:15" ht="18.75" x14ac:dyDescent="0.25">
      <c r="A8" s="4"/>
      <c r="B8" s="5">
        <f>+[1]BALANZA!B4</f>
        <v>2022</v>
      </c>
      <c r="C8" s="5">
        <f>+[1]BALANZA!C4</f>
        <v>2021</v>
      </c>
      <c r="I8" s="6"/>
    </row>
    <row r="9" spans="1:15" x14ac:dyDescent="0.25">
      <c r="A9" s="7" t="s">
        <v>2</v>
      </c>
      <c r="B9" s="8"/>
      <c r="C9" s="9"/>
      <c r="I9" s="6"/>
    </row>
    <row r="10" spans="1:15" ht="15.75" x14ac:dyDescent="0.25">
      <c r="A10" s="7" t="s">
        <v>3</v>
      </c>
      <c r="B10" s="10"/>
      <c r="C10" s="11"/>
      <c r="I10" s="6"/>
    </row>
    <row r="11" spans="1:15" x14ac:dyDescent="0.25">
      <c r="A11" s="12" t="s">
        <v>4</v>
      </c>
      <c r="B11" s="13">
        <f>+'[1]Notas NF'!C126</f>
        <v>119061370.05</v>
      </c>
      <c r="C11" s="13">
        <f>+'[1]Notas NF'!D126</f>
        <v>136224838.11000001</v>
      </c>
      <c r="E11" s="3"/>
      <c r="F11" s="3"/>
      <c r="I11" s="6">
        <f t="shared" ref="I11:I17" si="0">+C11-B11</f>
        <v>17163468.060000017</v>
      </c>
      <c r="N11" s="14"/>
      <c r="O11" s="15"/>
    </row>
    <row r="12" spans="1:15" x14ac:dyDescent="0.25">
      <c r="A12" s="12" t="s">
        <v>5</v>
      </c>
      <c r="B12" s="13">
        <f>+'[1]Notas NF'!C144</f>
        <v>453000</v>
      </c>
      <c r="C12" s="13">
        <f>+'[1]Notas NF'!D144</f>
        <v>453000</v>
      </c>
      <c r="E12" s="3">
        <f t="shared" ref="E12:E30" si="1">+B12-C12</f>
        <v>0</v>
      </c>
      <c r="F12" s="3"/>
      <c r="I12" s="6">
        <f t="shared" si="0"/>
        <v>0</v>
      </c>
      <c r="N12" s="14"/>
      <c r="O12" s="15"/>
    </row>
    <row r="13" spans="1:15" hidden="1" x14ac:dyDescent="0.25">
      <c r="A13" s="12" t="s">
        <v>6</v>
      </c>
      <c r="B13" s="13">
        <v>0</v>
      </c>
      <c r="C13" s="13">
        <v>0</v>
      </c>
      <c r="E13" s="3">
        <f t="shared" si="1"/>
        <v>0</v>
      </c>
      <c r="F13" s="3"/>
      <c r="I13" s="6">
        <f t="shared" si="0"/>
        <v>0</v>
      </c>
      <c r="N13" s="14"/>
      <c r="O13" s="15"/>
    </row>
    <row r="14" spans="1:15" ht="15" customHeight="1" x14ac:dyDescent="0.25">
      <c r="A14" s="12" t="s">
        <v>7</v>
      </c>
      <c r="B14" s="13">
        <f>+'[1]Notas NF'!C155</f>
        <v>1350.12</v>
      </c>
      <c r="C14" s="13">
        <f>+'[1]Notas NF'!D155</f>
        <v>4784</v>
      </c>
      <c r="E14" s="3">
        <f t="shared" si="1"/>
        <v>-3433.88</v>
      </c>
      <c r="F14" s="3"/>
      <c r="I14" s="6">
        <f t="shared" si="0"/>
        <v>3433.88</v>
      </c>
      <c r="N14" s="14"/>
      <c r="O14" s="15"/>
    </row>
    <row r="15" spans="1:15" x14ac:dyDescent="0.25">
      <c r="A15" s="12" t="s">
        <v>8</v>
      </c>
      <c r="B15" s="13">
        <f>+'[1]Notas NF'!C169</f>
        <v>10579344</v>
      </c>
      <c r="C15" s="13">
        <f>+'[1]Notas NF'!D169</f>
        <v>11211777.699999999</v>
      </c>
      <c r="E15" s="3">
        <f t="shared" si="1"/>
        <v>-632433.69999999925</v>
      </c>
      <c r="F15" s="3">
        <f>+E15</f>
        <v>-632433.69999999925</v>
      </c>
      <c r="I15" s="6">
        <f t="shared" si="0"/>
        <v>632433.69999999925</v>
      </c>
      <c r="J15" s="14">
        <f>+B15-C15</f>
        <v>-632433.69999999925</v>
      </c>
      <c r="N15" s="16">
        <f>+B15-C15</f>
        <v>-632433.69999999925</v>
      </c>
      <c r="O15" s="15"/>
    </row>
    <row r="16" spans="1:15" x14ac:dyDescent="0.25">
      <c r="A16" s="12" t="s">
        <v>9</v>
      </c>
      <c r="B16" s="13">
        <f>+'[1]Notas NF'!C188</f>
        <v>0</v>
      </c>
      <c r="C16" s="13">
        <f>+'[1]Notas NF'!D188</f>
        <v>166084.95000000001</v>
      </c>
      <c r="E16" s="3">
        <f t="shared" si="1"/>
        <v>-166084.95000000001</v>
      </c>
      <c r="F16" s="3">
        <f>-E16+1800</f>
        <v>167884.95</v>
      </c>
      <c r="G16" s="3">
        <f>+F16/5</f>
        <v>33576.990000000005</v>
      </c>
      <c r="I16" s="6">
        <f t="shared" si="0"/>
        <v>166084.95000000001</v>
      </c>
      <c r="J16" s="14">
        <f>+B16-C16</f>
        <v>-166084.95000000001</v>
      </c>
      <c r="N16" s="16">
        <f>+B16-C16</f>
        <v>-166084.95000000001</v>
      </c>
      <c r="O16" s="15"/>
    </row>
    <row r="17" spans="1:15" x14ac:dyDescent="0.25">
      <c r="A17" s="12" t="s">
        <v>10</v>
      </c>
      <c r="B17" s="17">
        <f>+'[1]Notas NF'!C213</f>
        <v>193172</v>
      </c>
      <c r="C17" s="17">
        <f>+'[1]Notas NF'!D213</f>
        <v>193172</v>
      </c>
      <c r="E17" s="3">
        <f t="shared" si="1"/>
        <v>0</v>
      </c>
      <c r="F17" s="3">
        <f>SUM(F15:F16)</f>
        <v>-464548.74999999924</v>
      </c>
      <c r="G17" s="3">
        <f>+F17+'[1]Pres A'!O310</f>
        <v>-464548.74999999924</v>
      </c>
      <c r="I17" s="6">
        <f t="shared" si="0"/>
        <v>0</v>
      </c>
      <c r="J17" s="14"/>
      <c r="N17" s="16"/>
      <c r="O17" s="15"/>
    </row>
    <row r="18" spans="1:15" x14ac:dyDescent="0.25">
      <c r="A18" s="7" t="s">
        <v>11</v>
      </c>
      <c r="B18" s="18">
        <f>SUM(B11:B17)</f>
        <v>130288236.17</v>
      </c>
      <c r="C18" s="18">
        <f>SUM(C11:C17)</f>
        <v>148253656.75999999</v>
      </c>
      <c r="E18" s="3">
        <f>SUM(E15:E17)</f>
        <v>-798518.64999999921</v>
      </c>
      <c r="F18" s="3"/>
      <c r="I18" s="6">
        <f>SUM(I11:I17)</f>
        <v>17965420.590000015</v>
      </c>
      <c r="J18" s="19">
        <f>SUM(I14:I17)</f>
        <v>801952.52999999933</v>
      </c>
      <c r="N18" s="16">
        <f>SUM(N15:N17)</f>
        <v>-798518.64999999921</v>
      </c>
      <c r="O18" s="15"/>
    </row>
    <row r="19" spans="1:15" x14ac:dyDescent="0.25">
      <c r="A19" s="7"/>
      <c r="B19" s="20"/>
      <c r="C19" s="20"/>
      <c r="E19" s="3">
        <f t="shared" si="1"/>
        <v>0</v>
      </c>
      <c r="F19" s="3"/>
      <c r="I19" s="6"/>
      <c r="J19" s="21">
        <f>+[1]nota13!J23</f>
        <v>26515812.609999999</v>
      </c>
      <c r="N19" s="14"/>
      <c r="O19" s="15"/>
    </row>
    <row r="20" spans="1:15" x14ac:dyDescent="0.25">
      <c r="A20" s="7" t="s">
        <v>12</v>
      </c>
      <c r="B20" s="20"/>
      <c r="C20" s="20"/>
      <c r="E20" s="3">
        <f t="shared" si="1"/>
        <v>0</v>
      </c>
      <c r="F20" s="3"/>
      <c r="I20" s="6"/>
      <c r="J20" s="21">
        <f>J18-J19</f>
        <v>-25713860.079999998</v>
      </c>
      <c r="N20" s="14"/>
      <c r="O20" s="15"/>
    </row>
    <row r="21" spans="1:15" hidden="1" x14ac:dyDescent="0.25">
      <c r="A21" s="12" t="s">
        <v>13</v>
      </c>
      <c r="B21" s="13">
        <v>0</v>
      </c>
      <c r="C21" s="13">
        <v>0</v>
      </c>
      <c r="E21" s="3">
        <f t="shared" si="1"/>
        <v>0</v>
      </c>
      <c r="F21" s="3"/>
      <c r="I21" s="6"/>
      <c r="J21" s="21">
        <f t="shared" ref="J21:J30" si="2">J19-J20</f>
        <v>52229672.689999998</v>
      </c>
      <c r="N21" s="14"/>
      <c r="O21" s="15"/>
    </row>
    <row r="22" spans="1:15" hidden="1" x14ac:dyDescent="0.25">
      <c r="A22" s="12" t="s">
        <v>14</v>
      </c>
      <c r="B22" s="13">
        <v>0</v>
      </c>
      <c r="C22" s="13">
        <v>0</v>
      </c>
      <c r="E22" s="3">
        <f t="shared" si="1"/>
        <v>0</v>
      </c>
      <c r="F22" s="3"/>
      <c r="I22" s="6"/>
      <c r="J22" s="21">
        <f t="shared" si="2"/>
        <v>-77943532.769999996</v>
      </c>
      <c r="N22" s="14"/>
      <c r="O22" s="15"/>
    </row>
    <row r="23" spans="1:15" hidden="1" x14ac:dyDescent="0.25">
      <c r="A23" s="12" t="s">
        <v>15</v>
      </c>
      <c r="B23" s="13">
        <v>0</v>
      </c>
      <c r="C23" s="13">
        <v>0</v>
      </c>
      <c r="E23" s="3">
        <f t="shared" si="1"/>
        <v>0</v>
      </c>
      <c r="F23" s="3"/>
      <c r="I23" s="6"/>
      <c r="J23" s="21">
        <f t="shared" si="2"/>
        <v>130173205.45999999</v>
      </c>
      <c r="N23" s="14"/>
      <c r="O23" s="15"/>
    </row>
    <row r="24" spans="1:15" hidden="1" x14ac:dyDescent="0.25">
      <c r="A24" s="12" t="s">
        <v>16</v>
      </c>
      <c r="B24" s="13">
        <v>0</v>
      </c>
      <c r="C24" s="13">
        <v>0</v>
      </c>
      <c r="E24" s="3">
        <f t="shared" si="1"/>
        <v>0</v>
      </c>
      <c r="F24" s="3"/>
      <c r="I24" s="6"/>
      <c r="J24" s="21">
        <f t="shared" si="2"/>
        <v>-208116738.22999999</v>
      </c>
      <c r="N24" s="14"/>
      <c r="O24" s="15"/>
    </row>
    <row r="25" spans="1:15" x14ac:dyDescent="0.25">
      <c r="A25" s="12" t="s">
        <v>17</v>
      </c>
      <c r="B25" s="13">
        <f>+[1]nota13!J32</f>
        <v>870201532.84000003</v>
      </c>
      <c r="C25" s="13">
        <f>+[1]nota13!J17</f>
        <v>867390440.12</v>
      </c>
      <c r="E25" s="3">
        <f t="shared" si="1"/>
        <v>2811092.7200000286</v>
      </c>
      <c r="F25" s="3"/>
      <c r="I25" s="6">
        <f t="shared" ref="I25:I30" si="3">+C25-B25</f>
        <v>-2811092.7200000286</v>
      </c>
      <c r="J25" s="21">
        <f>+B25-C25</f>
        <v>2811092.7200000286</v>
      </c>
      <c r="N25" s="14"/>
      <c r="O25" s="15"/>
    </row>
    <row r="26" spans="1:15" hidden="1" x14ac:dyDescent="0.25">
      <c r="A26" s="12" t="s">
        <v>18</v>
      </c>
      <c r="B26" s="13">
        <v>0</v>
      </c>
      <c r="C26" s="13">
        <v>0</v>
      </c>
      <c r="E26" s="3">
        <f t="shared" si="1"/>
        <v>0</v>
      </c>
      <c r="F26" s="3"/>
      <c r="I26" s="6">
        <f t="shared" si="3"/>
        <v>0</v>
      </c>
      <c r="J26" s="21">
        <f>+B26-C26</f>
        <v>0</v>
      </c>
      <c r="N26" s="14"/>
      <c r="O26" s="15"/>
    </row>
    <row r="27" spans="1:15" hidden="1" x14ac:dyDescent="0.25">
      <c r="A27" s="12" t="s">
        <v>19</v>
      </c>
      <c r="B27" s="13">
        <v>0</v>
      </c>
      <c r="C27" s="13">
        <v>0</v>
      </c>
      <c r="E27" s="3">
        <f t="shared" si="1"/>
        <v>0</v>
      </c>
      <c r="F27" s="3"/>
      <c r="I27" s="6">
        <f t="shared" si="3"/>
        <v>0</v>
      </c>
      <c r="J27" s="21">
        <f>+B27-C27</f>
        <v>0</v>
      </c>
      <c r="N27" s="14"/>
      <c r="O27" s="15"/>
    </row>
    <row r="28" spans="1:15" x14ac:dyDescent="0.25">
      <c r="A28" s="7" t="s">
        <v>20</v>
      </c>
      <c r="B28" s="18">
        <f>SUM(B21:B27)</f>
        <v>870201532.84000003</v>
      </c>
      <c r="C28" s="18">
        <f>SUM(C21:C27)</f>
        <v>867390440.12</v>
      </c>
      <c r="E28" s="3">
        <f>SUM(E12:E27)</f>
        <v>1210621.5400000301</v>
      </c>
      <c r="F28" s="3">
        <f>+E28+E16+E15</f>
        <v>412102.89000003086</v>
      </c>
      <c r="I28" s="6">
        <f t="shared" si="3"/>
        <v>-2811092.7200000286</v>
      </c>
      <c r="J28" s="21">
        <f>+B28-C28</f>
        <v>2811092.7200000286</v>
      </c>
      <c r="N28" s="14"/>
      <c r="O28" s="15"/>
    </row>
    <row r="29" spans="1:15" x14ac:dyDescent="0.25">
      <c r="A29" s="7"/>
      <c r="B29" s="20"/>
      <c r="C29" s="20"/>
      <c r="E29" s="3">
        <f t="shared" si="1"/>
        <v>0</v>
      </c>
      <c r="F29" s="3"/>
      <c r="I29" s="6">
        <f t="shared" si="3"/>
        <v>0</v>
      </c>
      <c r="J29" s="21">
        <f t="shared" si="2"/>
        <v>-2811092.7200000286</v>
      </c>
      <c r="N29" s="14"/>
      <c r="O29" s="15"/>
    </row>
    <row r="30" spans="1:15" ht="15.75" thickBot="1" x14ac:dyDescent="0.3">
      <c r="A30" s="7" t="s">
        <v>21</v>
      </c>
      <c r="B30" s="22">
        <f>+B28+B18</f>
        <v>1000489769.01</v>
      </c>
      <c r="C30" s="22">
        <f>+C28+C18</f>
        <v>1015644096.88</v>
      </c>
      <c r="E30" s="3">
        <f t="shared" si="1"/>
        <v>-15154327.870000005</v>
      </c>
      <c r="F30" s="3"/>
      <c r="G30" s="3">
        <f>+[1]BALANZA!C12:C32</f>
        <v>5224661.0199999996</v>
      </c>
      <c r="I30" s="6">
        <f t="shared" si="3"/>
        <v>15154327.870000005</v>
      </c>
      <c r="J30" s="21">
        <f t="shared" si="2"/>
        <v>5622185.4400000572</v>
      </c>
      <c r="N30" s="14"/>
      <c r="O30" s="15"/>
    </row>
    <row r="31" spans="1:15" ht="19.5" thickTop="1" x14ac:dyDescent="0.25">
      <c r="A31" s="7" t="s">
        <v>22</v>
      </c>
      <c r="B31" s="23"/>
      <c r="C31" s="23"/>
      <c r="F31" s="3"/>
      <c r="N31" s="14"/>
      <c r="O31" s="15"/>
    </row>
    <row r="32" spans="1:15" x14ac:dyDescent="0.25">
      <c r="A32" s="7" t="s">
        <v>23</v>
      </c>
      <c r="B32" s="13"/>
      <c r="C32" s="13"/>
      <c r="F32" s="3"/>
      <c r="N32" s="14"/>
      <c r="O32" s="15"/>
    </row>
    <row r="33" spans="1:15" ht="15" customHeight="1" x14ac:dyDescent="0.25">
      <c r="A33" s="12" t="s">
        <v>24</v>
      </c>
      <c r="B33" s="13">
        <f>-'[1]Notas NF'!C320</f>
        <v>0</v>
      </c>
      <c r="C33" s="13">
        <f>-'[1]Notas NF'!D320</f>
        <v>0</v>
      </c>
      <c r="F33" s="3">
        <f>+C33-B33</f>
        <v>0</v>
      </c>
      <c r="N33" s="14"/>
      <c r="O33" s="15"/>
    </row>
    <row r="34" spans="1:15" x14ac:dyDescent="0.25">
      <c r="A34" s="12" t="s">
        <v>25</v>
      </c>
      <c r="B34" s="13">
        <f>+'[1]Notas NF'!C334</f>
        <v>11868976.970000001</v>
      </c>
      <c r="C34" s="13">
        <f>+'[1]Notas NF'!D334</f>
        <v>3294080.51</v>
      </c>
      <c r="F34" s="3">
        <f>+C34-B34</f>
        <v>-8574896.4600000009</v>
      </c>
      <c r="N34" s="14"/>
      <c r="O34" s="15"/>
    </row>
    <row r="35" spans="1:15" hidden="1" x14ac:dyDescent="0.25">
      <c r="A35" s="12" t="s">
        <v>26</v>
      </c>
      <c r="B35" s="13">
        <f>+'[1]Notas NF'!C345</f>
        <v>0</v>
      </c>
      <c r="C35" s="13">
        <f>+'[1]Notas NF'!D345</f>
        <v>0</v>
      </c>
      <c r="F35" s="3"/>
      <c r="N35" s="14"/>
      <c r="O35" s="15"/>
    </row>
    <row r="36" spans="1:15" hidden="1" x14ac:dyDescent="0.25">
      <c r="A36" s="12" t="s">
        <v>27</v>
      </c>
      <c r="B36" s="13">
        <v>0</v>
      </c>
      <c r="C36" s="13">
        <v>0</v>
      </c>
      <c r="F36" s="3"/>
      <c r="N36" s="14"/>
      <c r="O36" s="15"/>
    </row>
    <row r="37" spans="1:15" x14ac:dyDescent="0.25">
      <c r="A37" s="12" t="s">
        <v>28</v>
      </c>
      <c r="B37" s="13">
        <f>+'[1]Notas NF'!C357</f>
        <v>252299.3</v>
      </c>
      <c r="C37" s="13">
        <f>+'[1]Notas NF'!D357</f>
        <v>554232.01</v>
      </c>
      <c r="E37" s="3"/>
      <c r="F37" s="3">
        <f>+C37-B37</f>
        <v>301932.71000000002</v>
      </c>
      <c r="N37" s="14"/>
      <c r="O37" s="15"/>
    </row>
    <row r="38" spans="1:15" hidden="1" x14ac:dyDescent="0.25">
      <c r="A38" s="12" t="s">
        <v>29</v>
      </c>
      <c r="B38" s="13">
        <v>0</v>
      </c>
      <c r="C38" s="13">
        <v>0</v>
      </c>
      <c r="F38" s="3"/>
      <c r="N38" s="14"/>
      <c r="O38" s="15"/>
    </row>
    <row r="39" spans="1:15" hidden="1" x14ac:dyDescent="0.25">
      <c r="A39" s="12" t="s">
        <v>29</v>
      </c>
      <c r="B39" s="13">
        <v>0</v>
      </c>
      <c r="C39" s="13">
        <v>0</v>
      </c>
      <c r="F39" s="3"/>
      <c r="N39" s="14"/>
      <c r="O39" s="15"/>
    </row>
    <row r="40" spans="1:15" ht="17.25" customHeight="1" x14ac:dyDescent="0.25">
      <c r="A40" s="12" t="s">
        <v>30</v>
      </c>
      <c r="B40" s="13">
        <f>+'[1]Notas NF'!C388</f>
        <v>284279.97000000003</v>
      </c>
      <c r="C40" s="13">
        <f>+'[1]Notas NF'!D388</f>
        <v>2419894.29</v>
      </c>
      <c r="F40" s="3"/>
      <c r="N40" s="14"/>
      <c r="O40" s="15"/>
    </row>
    <row r="41" spans="1:15" ht="15.75" hidden="1" customHeight="1" x14ac:dyDescent="0.25">
      <c r="A41" s="12" t="s">
        <v>31</v>
      </c>
      <c r="B41" s="17">
        <v>0</v>
      </c>
      <c r="C41" s="17">
        <v>0</v>
      </c>
      <c r="F41" s="3"/>
      <c r="N41" s="14"/>
      <c r="O41" s="15"/>
    </row>
    <row r="42" spans="1:15" x14ac:dyDescent="0.25">
      <c r="A42" s="7" t="s">
        <v>32</v>
      </c>
      <c r="B42" s="24">
        <f>SUM(B33:B41)</f>
        <v>12405556.240000002</v>
      </c>
      <c r="C42" s="24">
        <f>SUM(C33:C41)</f>
        <v>6268206.8099999996</v>
      </c>
      <c r="F42" s="3">
        <f>SUM(F33:F41)</f>
        <v>-8272963.7500000009</v>
      </c>
      <c r="I42" s="6"/>
      <c r="N42" s="14"/>
      <c r="O42" s="15"/>
    </row>
    <row r="43" spans="1:15" x14ac:dyDescent="0.25">
      <c r="A43" s="7"/>
      <c r="B43" s="20"/>
      <c r="C43" s="20"/>
      <c r="F43" s="3">
        <f>+[1]ERF!B19+[1]ERF!B22+[1]ERF!B23+[1]EFE2!B27</f>
        <v>67061108.829999998</v>
      </c>
      <c r="N43" s="14"/>
      <c r="O43" s="15"/>
    </row>
    <row r="44" spans="1:15" ht="18.75" hidden="1" x14ac:dyDescent="0.25">
      <c r="A44" s="7" t="s">
        <v>33</v>
      </c>
      <c r="B44" s="23"/>
      <c r="C44" s="23"/>
      <c r="N44" s="14"/>
      <c r="O44" s="15"/>
    </row>
    <row r="45" spans="1:15" hidden="1" x14ac:dyDescent="0.25">
      <c r="A45" s="12" t="s">
        <v>34</v>
      </c>
      <c r="B45" s="13">
        <v>0</v>
      </c>
      <c r="C45" s="13">
        <v>0</v>
      </c>
      <c r="N45" s="14"/>
      <c r="O45" s="15"/>
    </row>
    <row r="46" spans="1:15" hidden="1" x14ac:dyDescent="0.25">
      <c r="A46" s="12" t="s">
        <v>35</v>
      </c>
      <c r="B46" s="13">
        <v>0</v>
      </c>
      <c r="C46" s="13">
        <v>0</v>
      </c>
      <c r="N46" s="14"/>
      <c r="O46" s="15"/>
    </row>
    <row r="47" spans="1:15" hidden="1" x14ac:dyDescent="0.25">
      <c r="A47" s="12" t="s">
        <v>36</v>
      </c>
      <c r="B47" s="13">
        <v>0</v>
      </c>
      <c r="C47" s="13">
        <v>0</v>
      </c>
      <c r="N47" s="14"/>
      <c r="O47" s="15"/>
    </row>
    <row r="48" spans="1:15" hidden="1" x14ac:dyDescent="0.25">
      <c r="A48" s="12" t="s">
        <v>37</v>
      </c>
      <c r="B48" s="13">
        <v>0</v>
      </c>
      <c r="C48" s="13">
        <v>0</v>
      </c>
      <c r="N48" s="14"/>
      <c r="O48" s="15"/>
    </row>
    <row r="49" spans="1:15" hidden="1" x14ac:dyDescent="0.25">
      <c r="A49" s="12" t="s">
        <v>38</v>
      </c>
      <c r="B49" s="13">
        <v>0</v>
      </c>
      <c r="C49" s="13">
        <v>0</v>
      </c>
      <c r="N49" s="14"/>
      <c r="O49" s="15"/>
    </row>
    <row r="50" spans="1:15" hidden="1" x14ac:dyDescent="0.25">
      <c r="A50" s="12" t="s">
        <v>39</v>
      </c>
      <c r="B50" s="17">
        <v>0</v>
      </c>
      <c r="C50" s="17">
        <v>0</v>
      </c>
      <c r="N50" s="14"/>
      <c r="O50" s="15"/>
    </row>
    <row r="51" spans="1:15" hidden="1" x14ac:dyDescent="0.25">
      <c r="A51" s="7" t="s">
        <v>40</v>
      </c>
      <c r="B51" s="24">
        <f>SUM(B45:B50)</f>
        <v>0</v>
      </c>
      <c r="C51" s="24">
        <f>SUM(C45:C50)</f>
        <v>0</v>
      </c>
      <c r="N51" s="14"/>
      <c r="O51" s="15"/>
    </row>
    <row r="52" spans="1:15" ht="0.75" customHeight="1" x14ac:dyDescent="0.25">
      <c r="A52" s="7"/>
      <c r="B52" s="20"/>
      <c r="C52" s="20"/>
      <c r="N52" s="14"/>
      <c r="O52" s="15"/>
    </row>
    <row r="53" spans="1:15" x14ac:dyDescent="0.25">
      <c r="A53" s="7" t="s">
        <v>41</v>
      </c>
      <c r="B53" s="24">
        <f>+B51+B42</f>
        <v>12405556.240000002</v>
      </c>
      <c r="C53" s="24">
        <f>+C51+C42</f>
        <v>6268206.8099999996</v>
      </c>
      <c r="N53" s="14"/>
      <c r="O53" s="15"/>
    </row>
    <row r="54" spans="1:15" ht="18.75" x14ac:dyDescent="0.25">
      <c r="A54" s="7" t="s">
        <v>42</v>
      </c>
      <c r="B54" s="23"/>
      <c r="C54" s="23"/>
      <c r="N54" s="14"/>
      <c r="O54" s="15"/>
    </row>
    <row r="55" spans="1:15" x14ac:dyDescent="0.25">
      <c r="A55" s="12" t="s">
        <v>43</v>
      </c>
      <c r="B55" s="13">
        <f>+'[1]BALANZA G'!C114</f>
        <v>808793054.60000002</v>
      </c>
      <c r="C55" s="13">
        <f>+'[1]BALANZA G'!E114</f>
        <v>808793054.60000002</v>
      </c>
      <c r="N55" s="14"/>
      <c r="O55" s="15"/>
    </row>
    <row r="56" spans="1:15" hidden="1" x14ac:dyDescent="0.25">
      <c r="A56" s="12" t="s">
        <v>44</v>
      </c>
      <c r="B56" s="13">
        <v>0</v>
      </c>
      <c r="C56" s="13">
        <v>0</v>
      </c>
      <c r="F56" s="3"/>
      <c r="N56" s="14"/>
      <c r="O56" s="15"/>
    </row>
    <row r="57" spans="1:15" x14ac:dyDescent="0.25">
      <c r="A57" s="12" t="s">
        <v>45</v>
      </c>
      <c r="B57" s="13">
        <f>+[1]ERF!B33</f>
        <v>-21783945.340000004</v>
      </c>
      <c r="C57" s="13">
        <f>+[1]ERF!C33</f>
        <v>39212012.829999983</v>
      </c>
      <c r="F57" s="3"/>
      <c r="L57">
        <v>-92287742.719999999</v>
      </c>
      <c r="N57" s="14"/>
      <c r="O57" s="15"/>
    </row>
    <row r="58" spans="1:15" x14ac:dyDescent="0.25">
      <c r="A58" s="12" t="s">
        <v>46</v>
      </c>
      <c r="B58" s="13">
        <f>SUM('[1]Notas NF'!C400:C402)-B57</f>
        <v>201075103.51000005</v>
      </c>
      <c r="C58" s="13">
        <f>SUM('[1]Notas NF'!D400:D402)-C57</f>
        <v>161370822.64000008</v>
      </c>
      <c r="D58" s="14"/>
      <c r="F58" s="3"/>
      <c r="L58">
        <v>285779911.76999998</v>
      </c>
      <c r="N58" s="14"/>
      <c r="O58" s="15"/>
    </row>
    <row r="59" spans="1:15" hidden="1" x14ac:dyDescent="0.25">
      <c r="A59" s="12" t="s">
        <v>47</v>
      </c>
      <c r="B59" s="17">
        <v>0</v>
      </c>
      <c r="C59" s="17">
        <v>0</v>
      </c>
      <c r="F59" s="3"/>
      <c r="N59" s="14"/>
      <c r="O59" s="15"/>
    </row>
    <row r="60" spans="1:15" x14ac:dyDescent="0.25">
      <c r="A60" s="7" t="s">
        <v>48</v>
      </c>
      <c r="B60" s="24">
        <f>SUM(B55:B59)</f>
        <v>988084212.76999998</v>
      </c>
      <c r="C60" s="24">
        <f>SUM(C55:C59)</f>
        <v>1009375890.0700002</v>
      </c>
      <c r="F60" s="3"/>
      <c r="I60" s="6"/>
      <c r="L60">
        <f>SUM(L57:L59)</f>
        <v>193492169.04999998</v>
      </c>
      <c r="N60" s="14"/>
      <c r="O60" s="15"/>
    </row>
    <row r="61" spans="1:15" x14ac:dyDescent="0.25">
      <c r="B61" s="3"/>
      <c r="C61" s="3"/>
      <c r="I61" s="6"/>
      <c r="N61" s="14"/>
      <c r="O61" s="15"/>
    </row>
    <row r="62" spans="1:15" ht="15.75" thickBot="1" x14ac:dyDescent="0.3">
      <c r="A62" s="7" t="s">
        <v>49</v>
      </c>
      <c r="B62" s="22">
        <f>+B60+B53</f>
        <v>1000489769.01</v>
      </c>
      <c r="C62" s="22">
        <f>+C60+C53</f>
        <v>1015644096.8800001</v>
      </c>
      <c r="I62" s="6"/>
      <c r="N62" s="14"/>
      <c r="O62" s="15"/>
    </row>
    <row r="63" spans="1:15" ht="15.75" hidden="1" thickTop="1" x14ac:dyDescent="0.25">
      <c r="B63" s="25">
        <f>+B30-B53-B60</f>
        <v>0</v>
      </c>
      <c r="C63" s="25">
        <f>+C30-C53-C60</f>
        <v>0</v>
      </c>
      <c r="O63" s="15"/>
    </row>
    <row r="64" spans="1:15" ht="15.75" thickTop="1" x14ac:dyDescent="0.25">
      <c r="B64" s="26">
        <f>+B30-B62</f>
        <v>0</v>
      </c>
      <c r="C64" s="26">
        <f>+C30-C62</f>
        <v>0</v>
      </c>
    </row>
    <row r="65" spans="1:3" x14ac:dyDescent="0.25">
      <c r="A65" s="27" t="s">
        <v>50</v>
      </c>
      <c r="B65" s="37" t="s">
        <v>51</v>
      </c>
      <c r="C65" s="37"/>
    </row>
    <row r="66" spans="1:3" x14ac:dyDescent="0.25">
      <c r="A66" s="28" t="s">
        <v>52</v>
      </c>
      <c r="B66" s="35" t="s">
        <v>53</v>
      </c>
      <c r="C66" s="35"/>
    </row>
    <row r="67" spans="1:3" x14ac:dyDescent="0.25">
      <c r="A67" s="34"/>
      <c r="B67" s="34"/>
      <c r="C67" s="34"/>
    </row>
    <row r="68" spans="1:3" x14ac:dyDescent="0.25">
      <c r="A68" s="29" t="s">
        <v>54</v>
      </c>
      <c r="B68" s="30"/>
      <c r="C68" s="30"/>
    </row>
    <row r="69" spans="1:3" x14ac:dyDescent="0.25">
      <c r="A69" s="31" t="s">
        <v>55</v>
      </c>
      <c r="B69" s="32"/>
      <c r="C69" s="32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82" spans="1:3" x14ac:dyDescent="0.25">
      <c r="A82" s="34"/>
      <c r="B82" s="34"/>
      <c r="C82" s="34"/>
    </row>
    <row r="83" spans="1:3" x14ac:dyDescent="0.25">
      <c r="A83" s="35"/>
      <c r="B83" s="35"/>
      <c r="C83" s="35"/>
    </row>
  </sheetData>
  <mergeCells count="9">
    <mergeCell ref="A67:C67"/>
    <mergeCell ref="A82:C82"/>
    <mergeCell ref="A83:C83"/>
    <mergeCell ref="A4:C4"/>
    <mergeCell ref="A5:C5"/>
    <mergeCell ref="A6:C6"/>
    <mergeCell ref="A7:C7"/>
    <mergeCell ref="B65:C65"/>
    <mergeCell ref="B66:C6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2022-10-11T12:46:24Z</dcterms:created>
  <dcterms:modified xsi:type="dcterms:W3CDTF">2022-10-13T18:10:59Z</dcterms:modified>
</cp:coreProperties>
</file>