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9" i="1" l="1"/>
  <c r="B57" i="1"/>
  <c r="C56" i="1"/>
  <c r="B56" i="1"/>
  <c r="C54" i="1"/>
  <c r="B54" i="1"/>
  <c r="B59" i="1" s="1"/>
  <c r="C50" i="1"/>
  <c r="B50" i="1"/>
  <c r="F42" i="1"/>
  <c r="F36" i="1"/>
  <c r="C36" i="1"/>
  <c r="B36" i="1"/>
  <c r="C34" i="1"/>
  <c r="B34" i="1"/>
  <c r="C33" i="1"/>
  <c r="C41" i="1" s="1"/>
  <c r="C52" i="1" s="1"/>
  <c r="B33" i="1"/>
  <c r="B41" i="1" s="1"/>
  <c r="F32" i="1"/>
  <c r="G29" i="1"/>
  <c r="I28" i="1"/>
  <c r="E28" i="1"/>
  <c r="J26" i="1"/>
  <c r="I26" i="1"/>
  <c r="E26" i="1"/>
  <c r="C25" i="1"/>
  <c r="B25" i="1"/>
  <c r="B27" i="1" s="1"/>
  <c r="C24" i="1"/>
  <c r="I24" i="1" s="1"/>
  <c r="B24" i="1"/>
  <c r="J24" i="1" s="1"/>
  <c r="E23" i="1"/>
  <c r="E22" i="1"/>
  <c r="E21" i="1"/>
  <c r="E20" i="1"/>
  <c r="E19" i="1"/>
  <c r="C18" i="1"/>
  <c r="E17" i="1"/>
  <c r="C17" i="1"/>
  <c r="I17" i="1" s="1"/>
  <c r="B17" i="1"/>
  <c r="N16" i="1"/>
  <c r="J16" i="1"/>
  <c r="F16" i="1"/>
  <c r="G16" i="1" s="1"/>
  <c r="E16" i="1"/>
  <c r="C16" i="1"/>
  <c r="I16" i="1" s="1"/>
  <c r="B16" i="1"/>
  <c r="N15" i="1"/>
  <c r="N18" i="1" s="1"/>
  <c r="E15" i="1"/>
  <c r="E18" i="1" s="1"/>
  <c r="C15" i="1"/>
  <c r="J15" i="1" s="1"/>
  <c r="B15" i="1"/>
  <c r="E14" i="1"/>
  <c r="C14" i="1"/>
  <c r="I14" i="1" s="1"/>
  <c r="B14" i="1"/>
  <c r="I13" i="1"/>
  <c r="E13" i="1"/>
  <c r="C12" i="1"/>
  <c r="B12" i="1"/>
  <c r="B18" i="1" s="1"/>
  <c r="I11" i="1"/>
  <c r="C11" i="1"/>
  <c r="B11" i="1"/>
  <c r="C8" i="1"/>
  <c r="B8" i="1"/>
  <c r="A6" i="1"/>
  <c r="A4" i="1"/>
  <c r="B52" i="1" l="1"/>
  <c r="I18" i="1"/>
  <c r="B61" i="1"/>
  <c r="B29" i="1"/>
  <c r="F15" i="1"/>
  <c r="F17" i="1" s="1"/>
  <c r="G17" i="1" s="1"/>
  <c r="E24" i="1"/>
  <c r="C27" i="1"/>
  <c r="C57" i="1"/>
  <c r="C59" i="1" s="1"/>
  <c r="C61" i="1" s="1"/>
  <c r="E12" i="1"/>
  <c r="E27" i="1" s="1"/>
  <c r="F27" i="1" s="1"/>
  <c r="I15" i="1"/>
  <c r="J18" i="1" s="1"/>
  <c r="J19" i="1" s="1"/>
  <c r="E25" i="1"/>
  <c r="F33" i="1"/>
  <c r="F41" i="1" s="1"/>
  <c r="I12" i="1"/>
  <c r="I25" i="1"/>
  <c r="J25" i="1"/>
  <c r="J20" i="1" l="1"/>
  <c r="J21" i="1" s="1"/>
  <c r="I27" i="1"/>
  <c r="C29" i="1"/>
  <c r="J27" i="1"/>
  <c r="B62" i="1"/>
  <c r="E29" i="1"/>
  <c r="C62" i="1" l="1"/>
  <c r="I29" i="1"/>
  <c r="J28" i="1"/>
  <c r="J29" i="1"/>
  <c r="J22" i="1"/>
  <c r="J23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<sst xmlns="http://schemas.openxmlformats.org/spreadsheetml/2006/main" count="57" uniqueCount="56">
  <si>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</si>
  <si>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</si>
  <si>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</si>
  <si>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</si>
  <si>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</si>
  <si>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</si>
  <si>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</si>
  <si>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</si>
  <si>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</si>
  <si>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</si>
  <si>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</si>
  <si>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</si>
  <si>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</si>
  <si>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</si>
  <si>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</si>
  <si>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</si>
  <si>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</si>
  <si>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</si>
  <si>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</si>
  <si>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</si>
  <si>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</si>
  <si>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</si>
  <si>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</si>
  <si>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</si>
  <si>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</si>
  <si>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</si>
  <si>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</si>
  <si>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</si>
  <si>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 y 17)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</si>
  <si>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</si>
  <si>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</si>
  <si>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</si>
  <si>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</si>
  <si>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</si>
  <si>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</si>
  <si>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</si>
  <si>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</si>
  <si>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</si>
  <si>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</si>
  <si>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</si>
  <si>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</si>
  <si>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</si>
  <si>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18)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</si>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</sst>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4%202023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Abril de 2023  y  2022</v>
          </cell>
        </row>
        <row r="4">
          <cell r="B4">
            <v>2023</v>
          </cell>
          <cell r="C4">
            <v>2022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254250.45</v>
          </cell>
        </row>
        <row r="19">
          <cell r="C19">
            <v>59163152.329999998</v>
          </cell>
        </row>
        <row r="20">
          <cell r="C20">
            <v>2022631</v>
          </cell>
        </row>
        <row r="21">
          <cell r="C21">
            <v>1246428.56</v>
          </cell>
        </row>
        <row r="22">
          <cell r="C22">
            <v>203503093.91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19358919.02</v>
          </cell>
        </row>
        <row r="26">
          <cell r="C26">
            <v>23686663.5</v>
          </cell>
        </row>
        <row r="27">
          <cell r="C27">
            <v>792057</v>
          </cell>
        </row>
        <row r="28">
          <cell r="C28">
            <v>46452302.979999997</v>
          </cell>
        </row>
        <row r="29">
          <cell r="C29">
            <v>3230188</v>
          </cell>
        </row>
        <row r="30">
          <cell r="C30">
            <v>5224661.0199999996</v>
          </cell>
        </row>
        <row r="31">
          <cell r="C31">
            <v>492000</v>
          </cell>
        </row>
        <row r="32">
          <cell r="C32">
            <v>5382149.0700000003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>
        <row r="124">
          <cell r="C124">
            <v>266299556.25</v>
          </cell>
          <cell r="D124">
            <v>177196230.74000001</v>
          </cell>
        </row>
        <row r="140">
          <cell r="C140">
            <v>453000</v>
          </cell>
          <cell r="D140">
            <v>453000</v>
          </cell>
        </row>
        <row r="151">
          <cell r="D151">
            <v>98501350.120000005</v>
          </cell>
        </row>
        <row r="152">
          <cell r="C152">
            <v>1350.12</v>
          </cell>
        </row>
        <row r="166">
          <cell r="C166">
            <v>19358919.02</v>
          </cell>
          <cell r="D166">
            <v>11489568.57</v>
          </cell>
        </row>
        <row r="185">
          <cell r="C185">
            <v>176444.69</v>
          </cell>
          <cell r="D185">
            <v>317600.45</v>
          </cell>
        </row>
        <row r="210">
          <cell r="C210">
            <v>193172</v>
          </cell>
          <cell r="D210">
            <v>193172</v>
          </cell>
        </row>
        <row r="365">
          <cell r="C365">
            <v>203090</v>
          </cell>
          <cell r="D365">
            <v>223399</v>
          </cell>
        </row>
        <row r="380">
          <cell r="C380">
            <v>24607800.510000002</v>
          </cell>
          <cell r="D380">
            <v>3807065.2299999995</v>
          </cell>
        </row>
        <row r="391">
          <cell r="C391">
            <v>0</v>
          </cell>
          <cell r="D391">
            <v>0</v>
          </cell>
        </row>
        <row r="403">
          <cell r="C403">
            <v>252299.3</v>
          </cell>
          <cell r="D403">
            <v>252299.3</v>
          </cell>
        </row>
        <row r="426">
          <cell r="C426">
            <v>159665.93999999997</v>
          </cell>
          <cell r="D426">
            <v>564628.16999999993</v>
          </cell>
        </row>
        <row r="438">
          <cell r="C438">
            <v>324395677.65000004</v>
          </cell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-16512428.230000004</v>
          </cell>
          <cell r="D440">
            <v>123320574.13999999</v>
          </cell>
        </row>
      </sheetData>
      <sheetData sheetId="8">
        <row r="17">
          <cell r="K17">
            <v>849438404.06999993</v>
          </cell>
        </row>
        <row r="32">
          <cell r="K32">
            <v>855010537.68999994</v>
          </cell>
        </row>
      </sheetData>
      <sheetData sheetId="9"/>
      <sheetData sheetId="10"/>
      <sheetData sheetId="11">
        <row r="19">
          <cell r="B19">
            <v>19895723.280000001</v>
          </cell>
        </row>
        <row r="22">
          <cell r="B22">
            <v>19000103.849999998</v>
          </cell>
        </row>
        <row r="23">
          <cell r="B23">
            <v>237954.98</v>
          </cell>
        </row>
        <row r="33">
          <cell r="B33">
            <v>-16512428.230000004</v>
          </cell>
          <cell r="C33">
            <v>123320574.13999999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5.42578125" customWidth="1"/>
    <col min="16" max="16" width="16.28515625" customWidth="1"/>
    <col min="17" max="17" width="15.1406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272" max="272" width="16.28515625" customWidth="1"/>
    <col min="273" max="273" width="15.1406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528" max="528" width="16.28515625" customWidth="1"/>
    <col min="529" max="529" width="15.1406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784" max="784" width="16.28515625" customWidth="1"/>
    <col min="785" max="785" width="15.1406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040" max="1040" width="16.28515625" customWidth="1"/>
    <col min="1041" max="1041" width="15.1406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296" max="1296" width="16.28515625" customWidth="1"/>
    <col min="1297" max="1297" width="15.1406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552" max="1552" width="16.28515625" customWidth="1"/>
    <col min="1553" max="1553" width="15.1406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1808" max="1808" width="16.28515625" customWidth="1"/>
    <col min="1809" max="1809" width="15.1406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064" max="2064" width="16.28515625" customWidth="1"/>
    <col min="2065" max="2065" width="15.1406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320" max="2320" width="16.28515625" customWidth="1"/>
    <col min="2321" max="2321" width="15.1406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576" max="2576" width="16.28515625" customWidth="1"/>
    <col min="2577" max="2577" width="15.1406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2832" max="2832" width="16.28515625" customWidth="1"/>
    <col min="2833" max="2833" width="15.1406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088" max="3088" width="16.28515625" customWidth="1"/>
    <col min="3089" max="3089" width="15.1406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344" max="3344" width="16.28515625" customWidth="1"/>
    <col min="3345" max="3345" width="15.1406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600" max="3600" width="16.28515625" customWidth="1"/>
    <col min="3601" max="3601" width="15.1406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3856" max="3856" width="16.28515625" customWidth="1"/>
    <col min="3857" max="3857" width="15.1406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112" max="4112" width="16.28515625" customWidth="1"/>
    <col min="4113" max="4113" width="15.1406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368" max="4368" width="16.28515625" customWidth="1"/>
    <col min="4369" max="4369" width="15.1406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624" max="4624" width="16.28515625" customWidth="1"/>
    <col min="4625" max="4625" width="15.1406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4880" max="4880" width="16.28515625" customWidth="1"/>
    <col min="4881" max="4881" width="15.1406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136" max="5136" width="16.28515625" customWidth="1"/>
    <col min="5137" max="5137" width="15.1406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392" max="5392" width="16.28515625" customWidth="1"/>
    <col min="5393" max="5393" width="15.1406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648" max="5648" width="16.28515625" customWidth="1"/>
    <col min="5649" max="5649" width="15.1406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5904" max="5904" width="16.28515625" customWidth="1"/>
    <col min="5905" max="5905" width="15.1406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160" max="6160" width="16.28515625" customWidth="1"/>
    <col min="6161" max="6161" width="15.1406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416" max="6416" width="16.28515625" customWidth="1"/>
    <col min="6417" max="6417" width="15.1406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672" max="6672" width="16.28515625" customWidth="1"/>
    <col min="6673" max="6673" width="15.1406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6928" max="6928" width="16.28515625" customWidth="1"/>
    <col min="6929" max="6929" width="15.1406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184" max="7184" width="16.28515625" customWidth="1"/>
    <col min="7185" max="7185" width="15.1406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440" max="7440" width="16.28515625" customWidth="1"/>
    <col min="7441" max="7441" width="15.1406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696" max="7696" width="16.28515625" customWidth="1"/>
    <col min="7697" max="7697" width="15.1406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7952" max="7952" width="16.28515625" customWidth="1"/>
    <col min="7953" max="7953" width="15.1406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208" max="8208" width="16.28515625" customWidth="1"/>
    <col min="8209" max="8209" width="15.1406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464" max="8464" width="16.28515625" customWidth="1"/>
    <col min="8465" max="8465" width="15.1406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720" max="8720" width="16.28515625" customWidth="1"/>
    <col min="8721" max="8721" width="15.1406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8976" max="8976" width="16.28515625" customWidth="1"/>
    <col min="8977" max="8977" width="15.1406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232" max="9232" width="16.28515625" customWidth="1"/>
    <col min="9233" max="9233" width="15.1406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488" max="9488" width="16.28515625" customWidth="1"/>
    <col min="9489" max="9489" width="15.1406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744" max="9744" width="16.28515625" customWidth="1"/>
    <col min="9745" max="9745" width="15.1406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000" max="10000" width="16.28515625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256" max="10256" width="16.28515625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512" max="10512" width="16.28515625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0768" max="10768" width="16.28515625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024" max="11024" width="16.28515625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280" max="11280" width="16.28515625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536" max="11536" width="16.28515625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1792" max="11792" width="16.28515625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048" max="12048" width="16.28515625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304" max="12304" width="16.28515625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560" max="12560" width="16.28515625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2816" max="12816" width="16.28515625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072" max="13072" width="16.28515625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328" max="13328" width="16.28515625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584" max="13584" width="16.28515625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3840" max="13840" width="16.28515625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096" max="14096" width="16.28515625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352" max="14352" width="16.28515625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608" max="14608" width="16.28515625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4864" max="14864" width="16.28515625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120" max="15120" width="16.28515625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376" max="15376" width="16.28515625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632" max="15632" width="16.28515625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5888" max="15888" width="16.28515625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  <col min="16144" max="16144" width="16.28515625" customWidth="1"/>
    <col min="16145" max="16145" width="15.1406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30 de Abril de 2023  y  2022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2023</v>
      </c>
      <c r="C8" s="6">
        <f>+[1]BALANZA!C4</f>
        <v>2022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266299556.25</v>
      </c>
      <c r="C11" s="14">
        <f>+'[1]Notas NF'!D124</f>
        <v>177196230.74000001</v>
      </c>
      <c r="E11" s="4"/>
      <c r="F11" s="4"/>
      <c r="I11" s="7">
        <f t="shared" ref="I11:I17" si="0">+C11-B11</f>
        <v>-89103325.50999999</v>
      </c>
      <c r="N11" s="15"/>
      <c r="O11" s="16"/>
      <c r="P11" s="4"/>
      <c r="Q11" s="4"/>
    </row>
    <row r="12" spans="1:17" x14ac:dyDescent="0.25">
      <c r="A12" s="13" t="s">
        <v>5</v>
      </c>
      <c r="B12" s="14">
        <f>+'[1]Notas NF'!C140</f>
        <v>453000</v>
      </c>
      <c r="C12" s="14">
        <f>+'[1]Notas NF'!D140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 s="4"/>
      <c r="Q12" s="4"/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 s="4"/>
      <c r="Q13" s="4"/>
    </row>
    <row r="14" spans="1:17" ht="15" customHeight="1" x14ac:dyDescent="0.25">
      <c r="A14" s="13" t="s">
        <v>7</v>
      </c>
      <c r="B14" s="14">
        <f>+'[1]Notas NF'!C152</f>
        <v>1350.12</v>
      </c>
      <c r="C14" s="14">
        <f>+'[1]Notas NF'!D151</f>
        <v>98501350.120000005</v>
      </c>
      <c r="E14" s="4">
        <f t="shared" si="1"/>
        <v>-98500000</v>
      </c>
      <c r="F14" s="4"/>
      <c r="I14" s="7">
        <f t="shared" si="0"/>
        <v>98500000</v>
      </c>
      <c r="N14" s="15"/>
      <c r="O14" s="16"/>
      <c r="P14" s="4"/>
      <c r="Q14" s="4"/>
    </row>
    <row r="15" spans="1:17" x14ac:dyDescent="0.25">
      <c r="A15" s="13" t="s">
        <v>8</v>
      </c>
      <c r="B15" s="14">
        <f>+'[1]Notas NF'!C166</f>
        <v>19358919.02</v>
      </c>
      <c r="C15" s="14">
        <f>+'[1]Notas NF'!D166</f>
        <v>11489568.57</v>
      </c>
      <c r="E15" s="4">
        <f t="shared" si="1"/>
        <v>7869350.4499999993</v>
      </c>
      <c r="F15" s="4">
        <f>+E15</f>
        <v>7869350.4499999993</v>
      </c>
      <c r="I15" s="7">
        <f t="shared" si="0"/>
        <v>-7869350.4499999993</v>
      </c>
      <c r="J15" s="15">
        <f>+B15-C15</f>
        <v>7869350.4499999993</v>
      </c>
      <c r="N15" s="17">
        <f>+B15-C15</f>
        <v>7869350.4499999993</v>
      </c>
      <c r="O15" s="16"/>
      <c r="P15" s="4"/>
      <c r="Q15" s="4"/>
    </row>
    <row r="16" spans="1:17" x14ac:dyDescent="0.25">
      <c r="A16" s="13" t="s">
        <v>9</v>
      </c>
      <c r="B16" s="14">
        <f>+'[1]Notas NF'!C185</f>
        <v>176444.69</v>
      </c>
      <c r="C16" s="14">
        <f>+'[1]Notas NF'!D185</f>
        <v>317600.45</v>
      </c>
      <c r="E16" s="4">
        <f t="shared" si="1"/>
        <v>-141155.76</v>
      </c>
      <c r="F16" s="4">
        <f>-E16+1800</f>
        <v>142955.76</v>
      </c>
      <c r="G16" s="4">
        <f>+F16/5</f>
        <v>28591.152000000002</v>
      </c>
      <c r="I16" s="7">
        <f t="shared" si="0"/>
        <v>141155.76</v>
      </c>
      <c r="J16" s="15">
        <f>+B16-C16</f>
        <v>-141155.76</v>
      </c>
      <c r="N16" s="17">
        <f>+B16-C16</f>
        <v>-141155.76</v>
      </c>
      <c r="O16" s="16"/>
      <c r="P16" s="4"/>
      <c r="Q16" s="4"/>
    </row>
    <row r="17" spans="1:17" x14ac:dyDescent="0.25">
      <c r="A17" s="13" t="s">
        <v>10</v>
      </c>
      <c r="B17" s="18">
        <f>+'[1]Notas NF'!C210</f>
        <v>193172</v>
      </c>
      <c r="C17" s="18">
        <f>+'[1]Notas NF'!D210</f>
        <v>193172</v>
      </c>
      <c r="E17" s="4">
        <f t="shared" si="1"/>
        <v>0</v>
      </c>
      <c r="F17" s="4">
        <f>SUM(F15:F16)</f>
        <v>8012306.209999999</v>
      </c>
      <c r="G17" s="4">
        <f>+F17+'[1]Pres A'!O310</f>
        <v>8012306.209999999</v>
      </c>
      <c r="I17" s="7">
        <f t="shared" si="0"/>
        <v>0</v>
      </c>
      <c r="J17" s="15"/>
      <c r="N17" s="17"/>
      <c r="O17" s="16"/>
      <c r="P17" s="4"/>
      <c r="Q17" s="4"/>
    </row>
    <row r="18" spans="1:17" x14ac:dyDescent="0.25">
      <c r="A18" s="8" t="s">
        <v>11</v>
      </c>
      <c r="B18" s="19">
        <f>SUM(B11:B17)</f>
        <v>286482442.07999998</v>
      </c>
      <c r="C18" s="19">
        <f>SUM(C11:C17)</f>
        <v>288150921.88</v>
      </c>
      <c r="E18" s="4">
        <f>SUM(E15:E17)</f>
        <v>7728194.6899999995</v>
      </c>
      <c r="F18" s="4"/>
      <c r="I18" s="7">
        <f>SUM(I11:I17)</f>
        <v>1668479.8000000103</v>
      </c>
      <c r="J18" s="20">
        <f>SUM(I14:I17)</f>
        <v>90771805.310000002</v>
      </c>
      <c r="N18" s="17">
        <f>SUM(N15:N17)</f>
        <v>7728194.6899999995</v>
      </c>
      <c r="O18" s="16"/>
      <c r="P18" s="4"/>
      <c r="Q18" s="4"/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P19" s="4"/>
      <c r="Q19" s="4"/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 s="4"/>
      <c r="Q20" s="4"/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2">J19-J20</f>
        <v>#REF!</v>
      </c>
      <c r="N21" s="15"/>
      <c r="O21" s="16"/>
      <c r="P21" s="4"/>
      <c r="Q21" s="4"/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2"/>
        <v>#REF!</v>
      </c>
      <c r="N22" s="15"/>
      <c r="O22" s="16"/>
      <c r="P22" s="4"/>
      <c r="Q22" s="4"/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2"/>
        <v>#REF!</v>
      </c>
      <c r="N23" s="15"/>
      <c r="O23" s="16"/>
      <c r="P23" s="4"/>
      <c r="Q23" s="4"/>
    </row>
    <row r="24" spans="1:17" ht="15.75" customHeight="1" x14ac:dyDescent="0.25">
      <c r="A24" s="13" t="s">
        <v>17</v>
      </c>
      <c r="B24" s="14">
        <f>+[1]nota13!K32</f>
        <v>855010537.68999994</v>
      </c>
      <c r="C24" s="14">
        <f>+[1]nota13!K17</f>
        <v>849438404.06999993</v>
      </c>
      <c r="E24" s="4">
        <f t="shared" si="1"/>
        <v>5572133.6200000048</v>
      </c>
      <c r="F24" s="4"/>
      <c r="I24" s="7">
        <f t="shared" ref="I24:I29" si="3">+C24-B24</f>
        <v>-5572133.6200000048</v>
      </c>
      <c r="J24" s="22">
        <f>+B24-C24</f>
        <v>5572133.6200000048</v>
      </c>
      <c r="N24" s="15"/>
      <c r="O24" s="16"/>
      <c r="P24" s="4"/>
      <c r="Q24" s="4"/>
    </row>
    <row r="25" spans="1:17" ht="15.75" customHeight="1" x14ac:dyDescent="0.25">
      <c r="A25" s="13" t="s">
        <v>18</v>
      </c>
      <c r="B25" s="14">
        <f>+'[1]Notas NF'!C365</f>
        <v>203090</v>
      </c>
      <c r="C25" s="14">
        <f>+'[1]Notas NF'!D365</f>
        <v>223399</v>
      </c>
      <c r="E25" s="4">
        <f t="shared" si="1"/>
        <v>-20309</v>
      </c>
      <c r="F25" s="4"/>
      <c r="I25" s="7">
        <f t="shared" si="3"/>
        <v>20309</v>
      </c>
      <c r="J25" s="22">
        <f>+B25-C25</f>
        <v>-20309</v>
      </c>
      <c r="N25" s="15"/>
      <c r="O25" s="16"/>
      <c r="P25" s="4"/>
      <c r="Q25" s="4"/>
    </row>
    <row r="26" spans="1:17" ht="26.25" hidden="1" customHeight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  <c r="P26" s="4"/>
      <c r="Q26" s="4"/>
    </row>
    <row r="27" spans="1:17" x14ac:dyDescent="0.25">
      <c r="A27" s="8" t="s">
        <v>20</v>
      </c>
      <c r="B27" s="19">
        <f>SUM(B20:B26)</f>
        <v>855213627.68999994</v>
      </c>
      <c r="C27" s="19">
        <f>SUM(C20:C26)</f>
        <v>849661803.06999993</v>
      </c>
      <c r="E27" s="4">
        <f>SUM(E12:E26)</f>
        <v>-77491786</v>
      </c>
      <c r="F27" s="4">
        <f>+E27+E16+E15</f>
        <v>-69763591.310000002</v>
      </c>
      <c r="I27" s="7">
        <f t="shared" si="3"/>
        <v>-5551824.6200000048</v>
      </c>
      <c r="J27" s="22">
        <f>+B27-C27</f>
        <v>5551824.6200000048</v>
      </c>
      <c r="N27" s="15"/>
      <c r="O27" s="16"/>
      <c r="P27" s="4"/>
      <c r="Q27" s="4"/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3"/>
        <v>0</v>
      </c>
      <c r="J28" s="22">
        <f t="shared" si="2"/>
        <v>-5551824.6200000048</v>
      </c>
      <c r="N28" s="15"/>
      <c r="O28" s="16"/>
      <c r="P28" s="4"/>
      <c r="Q28" s="4"/>
    </row>
    <row r="29" spans="1:17" ht="15.75" thickBot="1" x14ac:dyDescent="0.3">
      <c r="A29" s="8" t="s">
        <v>21</v>
      </c>
      <c r="B29" s="23">
        <f>+B27+B18</f>
        <v>1141696069.77</v>
      </c>
      <c r="C29" s="23">
        <f>+C27+C18</f>
        <v>1137812724.9499998</v>
      </c>
      <c r="E29" s="4">
        <f t="shared" si="1"/>
        <v>3883344.8200001717</v>
      </c>
      <c r="F29" s="4"/>
      <c r="G29" s="4">
        <f>+[1]BALANZA!C12:C32</f>
        <v>3230188</v>
      </c>
      <c r="I29" s="7">
        <f t="shared" si="3"/>
        <v>-3883344.8200001717</v>
      </c>
      <c r="J29" s="22">
        <f t="shared" si="2"/>
        <v>11103649.24000001</v>
      </c>
      <c r="N29" s="15"/>
      <c r="O29" s="16"/>
      <c r="P29" s="4"/>
      <c r="Q29" s="4"/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P30" s="4"/>
      <c r="Q30" s="4"/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P31" s="4"/>
      <c r="Q31" s="4"/>
    </row>
    <row r="32" spans="1:17" ht="15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 s="4"/>
      <c r="Q32" s="4"/>
    </row>
    <row r="33" spans="1:17" x14ac:dyDescent="0.25">
      <c r="A33" s="13" t="s">
        <v>25</v>
      </c>
      <c r="B33" s="14">
        <f>+'[1]Notas NF'!C380</f>
        <v>24607800.510000002</v>
      </c>
      <c r="C33" s="14">
        <f>+'[1]Notas NF'!D380</f>
        <v>3807065.2299999995</v>
      </c>
      <c r="F33" s="4">
        <f>+C33-B33</f>
        <v>-20800735.280000001</v>
      </c>
      <c r="N33" s="15"/>
      <c r="O33" s="16"/>
      <c r="P33" s="4"/>
      <c r="Q33" s="4"/>
    </row>
    <row r="34" spans="1:17" ht="21" hidden="1" customHeight="1" x14ac:dyDescent="0.25">
      <c r="A34" s="13" t="s">
        <v>26</v>
      </c>
      <c r="B34" s="14">
        <f>+'[1]Notas NF'!C391</f>
        <v>0</v>
      </c>
      <c r="C34" s="14">
        <f>+'[1]Notas NF'!D391</f>
        <v>0</v>
      </c>
      <c r="F34" s="4"/>
      <c r="N34" s="15"/>
      <c r="O34" s="16"/>
      <c r="P34" s="4"/>
      <c r="Q34" s="4"/>
    </row>
    <row r="35" spans="1:17" ht="18" hidden="1" customHeight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 s="4"/>
      <c r="Q35" s="4"/>
    </row>
    <row r="36" spans="1:17" ht="13.5" customHeight="1" x14ac:dyDescent="0.25">
      <c r="A36" s="13" t="s">
        <v>28</v>
      </c>
      <c r="B36" s="14">
        <f>+'[1]Notas NF'!C403+'[1]Notas NF'!C426</f>
        <v>411965.24</v>
      </c>
      <c r="C36" s="14">
        <f>+'[1]Notas NF'!D403+'[1]Notas NF'!D426</f>
        <v>816927.47</v>
      </c>
      <c r="E36" s="4"/>
      <c r="F36" s="4">
        <f>+C36-B36</f>
        <v>404962.23</v>
      </c>
      <c r="N36" s="15"/>
      <c r="O36" s="16"/>
      <c r="P36" s="4"/>
      <c r="Q36" s="4"/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 s="4"/>
      <c r="Q37" s="4"/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 s="4"/>
      <c r="Q38" s="4"/>
    </row>
    <row r="39" spans="1:17" ht="20.25" hidden="1" customHeight="1" x14ac:dyDescent="0.25">
      <c r="A39" s="13" t="s">
        <v>30</v>
      </c>
      <c r="B39" s="14"/>
      <c r="C39" s="14"/>
      <c r="F39" s="4"/>
      <c r="N39" s="15"/>
      <c r="O39" s="16"/>
      <c r="P39" s="4"/>
      <c r="Q39" s="4"/>
    </row>
    <row r="40" spans="1:17" ht="20.2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 s="4"/>
      <c r="Q40" s="4"/>
    </row>
    <row r="41" spans="1:17" x14ac:dyDescent="0.25">
      <c r="A41" s="8" t="s">
        <v>32</v>
      </c>
      <c r="B41" s="25">
        <f>SUM(B32:B40)</f>
        <v>25019765.75</v>
      </c>
      <c r="C41" s="25">
        <f>SUM(C32:C40)</f>
        <v>4623992.6999999993</v>
      </c>
      <c r="F41" s="4">
        <f>SUM(F32:F40)</f>
        <v>-20395773.050000001</v>
      </c>
      <c r="I41" s="7"/>
      <c r="N41" s="15"/>
      <c r="O41" s="16"/>
      <c r="P41" s="4"/>
      <c r="Q41" s="4"/>
    </row>
    <row r="42" spans="1:17" x14ac:dyDescent="0.25">
      <c r="A42" s="8"/>
      <c r="B42" s="21"/>
      <c r="C42" s="21"/>
      <c r="F42" s="4">
        <f>+[1]ERF!B19+[1]ERF!B22+[1]ERF!B23+[1]EFE2!B27</f>
        <v>39133782.109999992</v>
      </c>
      <c r="N42" s="15"/>
      <c r="O42" s="16"/>
      <c r="P42" s="4"/>
      <c r="Q42" s="4"/>
    </row>
    <row r="43" spans="1:17" ht="18.75" hidden="1" x14ac:dyDescent="0.25">
      <c r="A43" s="8" t="s">
        <v>33</v>
      </c>
      <c r="B43" s="24"/>
      <c r="C43" s="24"/>
      <c r="N43" s="15"/>
      <c r="O43" s="16"/>
      <c r="P43" s="4"/>
      <c r="Q43" s="4"/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 s="4"/>
      <c r="Q44" s="4"/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 s="4"/>
      <c r="Q45" s="4"/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 s="4"/>
      <c r="Q46" s="4"/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 s="4"/>
      <c r="Q47" s="4"/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 s="4"/>
      <c r="Q48" s="4"/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 s="4"/>
      <c r="Q49" s="4"/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 s="4"/>
      <c r="Q50" s="4"/>
    </row>
    <row r="51" spans="1:17" ht="0.75" customHeight="1" x14ac:dyDescent="0.25">
      <c r="A51" s="8"/>
      <c r="B51" s="21"/>
      <c r="C51" s="21"/>
      <c r="N51" s="15"/>
      <c r="O51" s="16"/>
      <c r="P51" s="4"/>
      <c r="Q51" s="4"/>
    </row>
    <row r="52" spans="1:17" x14ac:dyDescent="0.25">
      <c r="A52" s="8" t="s">
        <v>41</v>
      </c>
      <c r="B52" s="25">
        <f>+B50+B41</f>
        <v>25019765.75</v>
      </c>
      <c r="C52" s="25">
        <f>+C50+C41</f>
        <v>4623992.6999999993</v>
      </c>
      <c r="N52" s="15"/>
      <c r="O52" s="16"/>
      <c r="P52" s="4"/>
      <c r="Q52" s="4"/>
    </row>
    <row r="53" spans="1:17" ht="18.75" x14ac:dyDescent="0.25">
      <c r="A53" s="8" t="s">
        <v>42</v>
      </c>
      <c r="B53" s="24"/>
      <c r="C53" s="24"/>
      <c r="N53" s="15"/>
      <c r="O53" s="16"/>
      <c r="P53" s="4"/>
      <c r="Q53" s="4"/>
    </row>
    <row r="54" spans="1:17" x14ac:dyDescent="0.25">
      <c r="A54" s="13" t="s">
        <v>43</v>
      </c>
      <c r="B54" s="14">
        <f>+'[1]BALANZA G'!C118</f>
        <v>808793054.60000002</v>
      </c>
      <c r="C54" s="14">
        <f>+'[1]BALANZA G'!E118</f>
        <v>808793054.60000002</v>
      </c>
      <c r="N54" s="15"/>
      <c r="O54" s="16"/>
      <c r="P54" s="4"/>
      <c r="Q54" s="4"/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 s="4"/>
      <c r="Q55" s="4"/>
    </row>
    <row r="56" spans="1:17" x14ac:dyDescent="0.25">
      <c r="A56" s="13" t="s">
        <v>45</v>
      </c>
      <c r="B56" s="14">
        <f>+[1]ERF!B33</f>
        <v>-16512428.230000004</v>
      </c>
      <c r="C56" s="14">
        <f>+[1]ERF!C33</f>
        <v>123320574.13999999</v>
      </c>
      <c r="F56" s="4"/>
      <c r="L56">
        <v>-92287742.719999999</v>
      </c>
      <c r="N56" s="15"/>
      <c r="O56" s="16"/>
      <c r="P56" s="4"/>
      <c r="Q56" s="4"/>
    </row>
    <row r="57" spans="1:17" x14ac:dyDescent="0.25">
      <c r="A57" s="13" t="s">
        <v>46</v>
      </c>
      <c r="B57" s="14">
        <f>SUM('[1]Notas NF'!C438:C440)-B56</f>
        <v>324395677.65000004</v>
      </c>
      <c r="C57" s="14">
        <f>SUM('[1]Notas NF'!D438:D440)-C56</f>
        <v>201075103.51000005</v>
      </c>
      <c r="D57" s="15"/>
      <c r="F57" s="4"/>
      <c r="L57">
        <v>285779911.76999998</v>
      </c>
      <c r="N57" s="15"/>
      <c r="O57" s="16"/>
      <c r="P57" s="4"/>
      <c r="Q57" s="4"/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 s="4"/>
      <c r="Q58" s="4"/>
    </row>
    <row r="59" spans="1:17" x14ac:dyDescent="0.25">
      <c r="A59" s="8" t="s">
        <v>48</v>
      </c>
      <c r="B59" s="25">
        <f>SUM(B54:B58)</f>
        <v>1116676304.02</v>
      </c>
      <c r="C59" s="25">
        <f>SUM(C54:C58)</f>
        <v>1133188732.25</v>
      </c>
      <c r="F59" s="4"/>
      <c r="I59" s="7"/>
      <c r="L59">
        <f>SUM(L56:L58)</f>
        <v>193492169.04999998</v>
      </c>
      <c r="N59" s="15"/>
      <c r="O59" s="16"/>
      <c r="P59" s="4"/>
      <c r="Q59" s="4"/>
    </row>
    <row r="60" spans="1:17" x14ac:dyDescent="0.25">
      <c r="B60" s="4"/>
      <c r="C60" s="4"/>
      <c r="I60" s="7"/>
      <c r="N60" s="15"/>
      <c r="O60" s="16"/>
      <c r="P60" s="4"/>
      <c r="Q60" s="4"/>
    </row>
    <row r="61" spans="1:17" ht="18" customHeight="1" thickBot="1" x14ac:dyDescent="0.3">
      <c r="A61" s="8" t="s">
        <v>49</v>
      </c>
      <c r="B61" s="23">
        <f>+B59+B52</f>
        <v>1141696069.77</v>
      </c>
      <c r="C61" s="23">
        <f>+C59+C52</f>
        <v>1137812724.95</v>
      </c>
      <c r="I61" s="7"/>
      <c r="N61" s="15"/>
      <c r="O61" s="16"/>
      <c r="P61" s="4"/>
      <c r="Q61" s="4"/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4"/>
      <c r="P62" s="4"/>
    </row>
    <row r="63" spans="1:17" x14ac:dyDescent="0.25">
      <c r="C63" s="4"/>
      <c r="O63" s="4"/>
    </row>
    <row r="64" spans="1:17" x14ac:dyDescent="0.25">
      <c r="A64" s="27" t="s">
        <v>50</v>
      </c>
      <c r="B64" s="27" t="s">
        <v>51</v>
      </c>
      <c r="C64" s="27"/>
    </row>
    <row r="65" spans="1:16" x14ac:dyDescent="0.25">
      <c r="A65" s="28" t="s">
        <v>52</v>
      </c>
      <c r="B65" s="29" t="s">
        <v>53</v>
      </c>
      <c r="C65" s="29"/>
      <c r="P65" s="4"/>
    </row>
    <row r="66" spans="1:16" x14ac:dyDescent="0.25">
      <c r="A66" s="30"/>
      <c r="B66" s="30"/>
      <c r="C66" s="30"/>
    </row>
    <row r="67" spans="1:16" x14ac:dyDescent="0.25">
      <c r="A67" s="31" t="s">
        <v>54</v>
      </c>
      <c r="B67" s="32"/>
      <c r="C67" s="32"/>
    </row>
    <row r="68" spans="1:16" x14ac:dyDescent="0.25">
      <c r="A68" s="29" t="s">
        <v>55</v>
      </c>
      <c r="B68" s="29"/>
      <c r="C68" s="29"/>
    </row>
    <row r="69" spans="1:16" x14ac:dyDescent="0.25">
      <c r="A69" s="33"/>
      <c r="B69" s="33"/>
      <c r="C69" s="33"/>
    </row>
    <row r="70" spans="1:16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2023-05-11T17:53:10Z</dcterms:created>
  <dcterms:modified xsi:type="dcterms:W3CDTF">2023-05-11T17:53:55Z</dcterms:modified>
</cp:coreProperties>
</file>