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110" tabRatio="746" activeTab="4"/>
  </bookViews>
  <sheets>
    <sheet name="GASTOS" sheetId="1" r:id="rId1"/>
    <sheet name="INGRESOS" sheetId="2" r:id="rId2"/>
    <sheet name="VARIACION" sheetId="3" r:id="rId3"/>
    <sheet name="PRESENTACION" sheetId="4" state="hidden" r:id="rId4"/>
    <sheet name="PRESENT" sheetId="5" r:id="rId5"/>
  </sheets>
  <calcPr calcId="162913"/>
</workbook>
</file>

<file path=xl/calcChain.xml><?xml version="1.0" encoding="utf-8"?>
<calcChain xmlns="http://schemas.openxmlformats.org/spreadsheetml/2006/main">
  <c r="L7" i="2" l="1"/>
  <c r="K7" i="2" l="1"/>
  <c r="J7" i="2" l="1"/>
  <c r="I8" i="2" l="1"/>
  <c r="H7" i="2" l="1"/>
  <c r="F8" i="2" l="1"/>
  <c r="F7" i="2"/>
  <c r="E107" i="1" l="1"/>
  <c r="F107" i="1"/>
  <c r="G107" i="1"/>
  <c r="H107" i="1"/>
  <c r="I107" i="1"/>
  <c r="J107" i="1"/>
  <c r="K107" i="1"/>
  <c r="L107" i="1"/>
  <c r="M107" i="1"/>
  <c r="N107" i="1"/>
  <c r="O107" i="1"/>
  <c r="E103" i="1"/>
  <c r="E101" i="1" s="1"/>
  <c r="E100" i="1" s="1"/>
  <c r="E99" i="1" s="1"/>
  <c r="F103" i="1"/>
  <c r="G103" i="1"/>
  <c r="H103" i="1"/>
  <c r="I103" i="1"/>
  <c r="J103" i="1"/>
  <c r="K103" i="1"/>
  <c r="L103" i="1"/>
  <c r="M103" i="1"/>
  <c r="N103" i="1"/>
  <c r="O103" i="1"/>
  <c r="F99" i="1"/>
  <c r="G99" i="1"/>
  <c r="H99" i="1"/>
  <c r="I99" i="1"/>
  <c r="J99" i="1"/>
  <c r="K99" i="1"/>
  <c r="L99" i="1"/>
  <c r="M99" i="1"/>
  <c r="N99" i="1"/>
  <c r="O99" i="1"/>
  <c r="O109" i="1" s="1"/>
  <c r="O98" i="1" s="1"/>
  <c r="D107" i="1"/>
  <c r="D103" i="1"/>
  <c r="D99" i="1"/>
  <c r="E91" i="1"/>
  <c r="F91" i="1"/>
  <c r="G91" i="1"/>
  <c r="H91" i="1"/>
  <c r="I91" i="1"/>
  <c r="J91" i="1"/>
  <c r="K91" i="1"/>
  <c r="L91" i="1"/>
  <c r="M91" i="1"/>
  <c r="N91" i="1"/>
  <c r="O91" i="1"/>
  <c r="E87" i="1"/>
  <c r="F87" i="1"/>
  <c r="G87" i="1"/>
  <c r="H87" i="1"/>
  <c r="I87" i="1"/>
  <c r="J87" i="1"/>
  <c r="K87" i="1"/>
  <c r="L87" i="1"/>
  <c r="M87" i="1"/>
  <c r="N87" i="1"/>
  <c r="O87" i="1"/>
  <c r="E82" i="1"/>
  <c r="F82" i="1"/>
  <c r="G82" i="1"/>
  <c r="H82" i="1"/>
  <c r="I82" i="1"/>
  <c r="J82" i="1"/>
  <c r="K82" i="1"/>
  <c r="L82" i="1"/>
  <c r="M82" i="1"/>
  <c r="N82" i="1"/>
  <c r="O82" i="1"/>
  <c r="E71" i="1"/>
  <c r="F71" i="1"/>
  <c r="G71" i="1"/>
  <c r="H71" i="1"/>
  <c r="I71" i="1"/>
  <c r="J71" i="1"/>
  <c r="K71" i="1"/>
  <c r="L71" i="1"/>
  <c r="M71" i="1"/>
  <c r="N71" i="1"/>
  <c r="O71" i="1"/>
  <c r="E62" i="1"/>
  <c r="F62" i="1"/>
  <c r="G62" i="1"/>
  <c r="H62" i="1"/>
  <c r="I62" i="1"/>
  <c r="J62" i="1"/>
  <c r="K62" i="1"/>
  <c r="L62" i="1"/>
  <c r="M62" i="1"/>
  <c r="N62" i="1"/>
  <c r="O62" i="1"/>
  <c r="E39" i="1"/>
  <c r="F39" i="1"/>
  <c r="G39" i="1"/>
  <c r="H39" i="1"/>
  <c r="I39" i="1"/>
  <c r="J39" i="1"/>
  <c r="K39" i="1"/>
  <c r="L39" i="1"/>
  <c r="M39" i="1"/>
  <c r="N39" i="1"/>
  <c r="O39" i="1"/>
  <c r="E28" i="1"/>
  <c r="F28" i="1"/>
  <c r="G28" i="1"/>
  <c r="H28" i="1"/>
  <c r="I28" i="1"/>
  <c r="J28" i="1"/>
  <c r="K28" i="1"/>
  <c r="L28" i="1"/>
  <c r="M28" i="1"/>
  <c r="N28" i="1"/>
  <c r="O28" i="1"/>
  <c r="E17" i="1"/>
  <c r="F17" i="1"/>
  <c r="G17" i="1"/>
  <c r="H17" i="1"/>
  <c r="I17" i="1"/>
  <c r="J17" i="1"/>
  <c r="K17" i="1"/>
  <c r="L17" i="1"/>
  <c r="M17" i="1"/>
  <c r="N17" i="1"/>
  <c r="O17" i="1"/>
  <c r="E10" i="1"/>
  <c r="F10" i="1"/>
  <c r="G10" i="1"/>
  <c r="H10" i="1"/>
  <c r="I10" i="1"/>
  <c r="J10" i="1"/>
  <c r="K10" i="1"/>
  <c r="L10" i="1"/>
  <c r="M10" i="1"/>
  <c r="N10" i="1"/>
  <c r="O10" i="1"/>
  <c r="D91" i="1"/>
  <c r="D87" i="1"/>
  <c r="D82" i="1"/>
  <c r="D71" i="1"/>
  <c r="D62" i="1"/>
  <c r="D39" i="1"/>
  <c r="D28" i="1"/>
  <c r="D17" i="1"/>
  <c r="D10" i="1"/>
  <c r="L96" i="1" l="1"/>
  <c r="L109" i="1"/>
  <c r="L98" i="1" s="1"/>
  <c r="O96" i="1"/>
  <c r="O111" i="1" s="1"/>
  <c r="K96" i="1"/>
  <c r="G109" i="1"/>
  <c r="G98" i="1" s="1"/>
  <c r="N96" i="1"/>
  <c r="N8" i="1" s="1"/>
  <c r="J96" i="1"/>
  <c r="J111" i="1" s="1"/>
  <c r="K109" i="1"/>
  <c r="K98" i="1" s="1"/>
  <c r="N109" i="1"/>
  <c r="N98" i="1" s="1"/>
  <c r="J109" i="1"/>
  <c r="J98" i="1" s="1"/>
  <c r="M96" i="1"/>
  <c r="M109" i="1"/>
  <c r="M98" i="1" s="1"/>
  <c r="E109" i="1"/>
  <c r="E98" i="1" s="1"/>
  <c r="I109" i="1"/>
  <c r="I98" i="1" s="1"/>
  <c r="I96" i="1"/>
  <c r="H109" i="1"/>
  <c r="H98" i="1" s="1"/>
  <c r="H96" i="1"/>
  <c r="G96" i="1"/>
  <c r="F109" i="1"/>
  <c r="F98" i="1" s="1"/>
  <c r="F96" i="1"/>
  <c r="E96" i="1"/>
  <c r="D109" i="1"/>
  <c r="D98" i="1" s="1"/>
  <c r="D96" i="1"/>
  <c r="E111" i="1" l="1"/>
  <c r="K111" i="1"/>
  <c r="O8" i="1"/>
  <c r="M111" i="1"/>
  <c r="M8" i="1"/>
  <c r="L111" i="1"/>
  <c r="L8" i="1"/>
  <c r="K8" i="1"/>
  <c r="J8" i="1"/>
  <c r="F111" i="1"/>
  <c r="G111" i="1"/>
  <c r="N111" i="1"/>
  <c r="I111" i="1"/>
  <c r="I8" i="1"/>
  <c r="H111" i="1"/>
  <c r="H8" i="1"/>
  <c r="G8" i="1"/>
  <c r="F8" i="1"/>
  <c r="E8" i="1"/>
  <c r="D8" i="1"/>
  <c r="D111" i="1"/>
  <c r="B13" i="3" l="1"/>
  <c r="M13" i="2" l="1"/>
  <c r="I13" i="2"/>
  <c r="F13" i="2"/>
  <c r="B24" i="3"/>
  <c r="B26" i="3" s="1"/>
  <c r="C22" i="3" s="1"/>
  <c r="C24" i="3" s="1"/>
  <c r="C8" i="3"/>
  <c r="C13" i="3" s="1"/>
  <c r="D8" i="3" s="1"/>
  <c r="D13" i="3" s="1"/>
  <c r="E8" i="3" s="1"/>
  <c r="E13" i="3" s="1"/>
  <c r="B15" i="3"/>
  <c r="D13" i="2"/>
  <c r="E13" i="2"/>
  <c r="G13" i="2"/>
  <c r="H13" i="2"/>
  <c r="J13" i="2"/>
  <c r="K13" i="2"/>
  <c r="L13" i="2"/>
  <c r="N13" i="2"/>
  <c r="O13" i="2"/>
  <c r="C26" i="3" l="1"/>
  <c r="D22" i="3" s="1"/>
  <c r="B28" i="3"/>
  <c r="E15" i="3"/>
  <c r="F8" i="3"/>
  <c r="F13" i="3" s="1"/>
  <c r="D15" i="3"/>
  <c r="C15" i="3"/>
  <c r="D24" i="3" l="1"/>
  <c r="D26" i="3" s="1"/>
  <c r="E22" i="3" s="1"/>
  <c r="C28" i="3"/>
  <c r="G8" i="3"/>
  <c r="G13" i="3" s="1"/>
  <c r="F15" i="3"/>
  <c r="E24" i="3" l="1"/>
  <c r="E26" i="3" s="1"/>
  <c r="F22" i="3" s="1"/>
  <c r="D28" i="3"/>
  <c r="H8" i="3"/>
  <c r="H13" i="3" s="1"/>
  <c r="G15" i="3"/>
  <c r="F24" i="3" l="1"/>
  <c r="F26" i="3" s="1"/>
  <c r="G22" i="3" s="1"/>
  <c r="E28" i="3"/>
  <c r="I8" i="3"/>
  <c r="I13" i="3" s="1"/>
  <c r="H15" i="3"/>
  <c r="G24" i="3" l="1"/>
  <c r="G26" i="3" s="1"/>
  <c r="H22" i="3" s="1"/>
  <c r="F28" i="3"/>
  <c r="I15" i="3"/>
  <c r="J8" i="3"/>
  <c r="J13" i="3" s="1"/>
  <c r="H24" i="3" l="1"/>
  <c r="H26" i="3" s="1"/>
  <c r="I22" i="3" s="1"/>
  <c r="G28" i="3"/>
  <c r="K8" i="3"/>
  <c r="K13" i="3" s="1"/>
  <c r="J15" i="3"/>
  <c r="I24" i="3" l="1"/>
  <c r="I26" i="3" s="1"/>
  <c r="J22" i="3" s="1"/>
  <c r="H28" i="3"/>
  <c r="L8" i="3"/>
  <c r="L13" i="3" s="1"/>
  <c r="K15" i="3"/>
  <c r="J24" i="3" l="1"/>
  <c r="J26" i="3" s="1"/>
  <c r="K22" i="3" s="1"/>
  <c r="I28" i="3"/>
  <c r="L15" i="3"/>
  <c r="M8" i="3"/>
  <c r="M13" i="3" s="1"/>
  <c r="M15" i="3" s="1"/>
  <c r="K24" i="3" l="1"/>
  <c r="K26" i="3" s="1"/>
  <c r="L22" i="3" s="1"/>
  <c r="J28" i="3"/>
  <c r="L24" i="3" l="1"/>
  <c r="L26" i="3" s="1"/>
  <c r="M22" i="3" s="1"/>
  <c r="K28" i="3"/>
  <c r="M24" i="3" l="1"/>
  <c r="M26" i="3" s="1"/>
  <c r="M28" i="3" s="1"/>
  <c r="L28" i="3"/>
</calcChain>
</file>

<file path=xl/sharedStrings.xml><?xml version="1.0" encoding="utf-8"?>
<sst xmlns="http://schemas.openxmlformats.org/spreadsheetml/2006/main" count="211" uniqueCount="154">
  <si>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</si>
  <si>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</si>
  <si>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</si>
  <si>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</si>
  <si>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</si>
  <si>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</si>
  <si>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</si>
  <si>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</si>
  <si>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</si>
  <si>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</si>
  <si>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</si>
  <si>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</si>
  <si>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</si>
  <si>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</si>
  <si>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</si>
  <si>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</si>
  <si>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</si>
  <si>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</si>
  <si>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 xml:space="preserve">2.1.4-GRATIFICACIONES Y BONIFICACIONES  </t>
  </si>
  <si>
    <t>2.1.5-CONTRIBUCIONES A LA SEGURIDAD SOCIAL</t>
  </si>
  <si>
    <t>2.2-CONTRATACIÓN  DE SERVICIOS</t>
  </si>
  <si>
    <t>2.2.1-SERVICIOS BÁSICOS</t>
  </si>
  <si>
    <t>2.2.2-PUBLICIDAD, IMPRESIÓN Y ENCUADERNACIÓN</t>
  </si>
  <si>
    <t>2.2.3-VIÁTICOS</t>
  </si>
  <si>
    <t>2.2.4-TRANSPORTE Y ALMACENAJE</t>
  </si>
  <si>
    <t xml:space="preserve">2.2.5-ALQUILERES Y RENTAS  </t>
  </si>
  <si>
    <t>2.2.6-SEGUROS</t>
  </si>
  <si>
    <t>2.2.7-SERVICIOS DE CONSERVACIÓN, REPARACIONES MENORES E INSTALACIONES TEMPORALES</t>
  </si>
  <si>
    <t>2.2.8-OTROS SERVICIOS NO INCLUIDOS EN CONCEPTOS ANTERIORESS</t>
  </si>
  <si>
    <t>2.2.9-OTRAS CONTRATACIONES DE SERVICIOS</t>
  </si>
  <si>
    <t>2.3-MATERIALES Y SUMINISTROS</t>
  </si>
  <si>
    <t xml:space="preserve">2.3.1-ALIMENTOS Y PRODUCTOS AGROFORESTALES </t>
  </si>
  <si>
    <t>2.3.2-TEXTILES Y VESTUARIOS</t>
  </si>
  <si>
    <t>2.3.3-PRODUCTOS DE PAPEL, CARTÓN E IMPRESOS</t>
  </si>
  <si>
    <t>2.3.7-COMBUSTIBLES,  LUBRICANTES, PRODUCTOS QUÍMICOS Y CONEXOS</t>
  </si>
  <si>
    <t>2.3.9-PRODUCTOS Y ÚTILES VARIOS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</si>
  <si>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</si>
  <si>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</si>
  <si>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</si>
  <si>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</si>
  <si>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</si>
  <si>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</si>
  <si>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</si>
  <si>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</si>
  <si>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</si>
  <si>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</si>
  <si>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</si>
  <si>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</si>
  <si>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</si>
  <si>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</si>
  <si>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2.6.1-MOBILIARIO Y EQUIPO</t>
  </si>
  <si>
    <t>2.6.5-MAQUINARIA  OTROS EQUIPOS Y HERRAMIENTAS</t>
  </si>
  <si>
    <t>2.7 - OBRAS</t>
  </si>
  <si>
    <t>2.8.2 - ADQUISICIÓN DE TÍTULOS VALORES REPRESENTATIVOS DE DEUDA</t>
  </si>
  <si>
    <t>2.9-GASTOS FINACIEROS</t>
  </si>
  <si>
    <t>2.9.1 - INTERESES DE LA DEUDA PÚBLICA INTERNA</t>
  </si>
  <si>
    <t xml:space="preserve">2.9.4 - COMISIONES Y OTROS GASTOS BANCARIOS DE LA DEUDA PÚBLICA    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</si>
  <si>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</si>
  <si>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</si>
  <si>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</si>
  <si>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</si>
  <si>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</si>
  <si>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</si>
  <si>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</si>
  <si>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</si>
  <si>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</si>
  <si>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</si>
  <si>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</si>
  <si>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VARIACIÓN CUENTAS POR PAGAR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</si>
  <si>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</si>
  <si>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</si>
  <si>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</si>
  <si>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</si>
  <si>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</si>
  <si>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</si>
  <si>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</si>
  <si>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</si>
  <si>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</si>
  <si>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</si>
  <si>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</si>
  <si>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</si>
  <si>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1. Balance Inicial Cuenta Por Pagar (Bce final mes anterior)</t>
  </si>
  <si>
    <t xml:space="preserve">   (+) Retenciones</t>
  </si>
  <si>
    <t xml:space="preserve">2. Balance Final  Cuentas Por Pagar </t>
  </si>
  <si>
    <t>3. Incremento/Disminución de Cuentas Por Pagar (2-1)</t>
  </si>
  <si>
    <t>Nota: Un incremento de Cuenta x Pagar va al Ingreso (Fuentes Financieras Subcuenta 3.2.1.1)</t>
  </si>
  <si>
    <t xml:space="preserve">          Una Disminución de Cuenta x Pagar va al Gasto (Aplicaciones Financieras Subcuenta 4.2.1.1)</t>
  </si>
  <si>
    <t>VARIACIÓN CAJA Y BANCO</t>
  </si>
  <si>
    <t>1. Balance Inicial Caja y Banco (Bce final mes anterior)</t>
  </si>
  <si>
    <t>2. Ingresos</t>
  </si>
  <si>
    <t>5. Balance final de caja y banco (3-4)</t>
  </si>
  <si>
    <t>Nota: Un Incremento de Caja y Banco se registra  en el  Gasto (Aplicaciones Financieras Subcuenta 4.1.1.1)</t>
  </si>
  <si>
    <t xml:space="preserve">          Una Disminución se registra en el Ingreso (Fuentes Financieras Subcuenta 3.1.1.1)</t>
  </si>
  <si>
    <t>DIRECCIÓN GENERAL DE CONTABILIDAD GUBERNAMENTAL</t>
  </si>
  <si>
    <t>Capitulo</t>
  </si>
  <si>
    <t>Cta Auxiliar</t>
  </si>
  <si>
    <t>Fte de Financiamiento</t>
  </si>
  <si>
    <t>6107 - CORPORACIÓN DE ACUEDUCTO Y ALCANTARILLADO DE MOCA</t>
  </si>
  <si>
    <t>1.4.1.2.01 - Del gobierno central</t>
  </si>
  <si>
    <t>10 - FONDO GENERAL</t>
  </si>
  <si>
    <t>1.4.2.2.01 - Del gobierno central</t>
  </si>
  <si>
    <t>1.5.2.2.03 - Venta de agua y saneamiento</t>
  </si>
  <si>
    <t>30 - FONDOS PROPIOS</t>
  </si>
  <si>
    <t>3.1.1.1      -  Disminución de caja y banco</t>
  </si>
  <si>
    <t>C O R A A M O C A</t>
  </si>
  <si>
    <t>EJECUCIONES</t>
  </si>
  <si>
    <t>DEL</t>
  </si>
  <si>
    <t>2.6-  BIENES MUEBLES, INMUEBLES E INTANGIBLES</t>
  </si>
  <si>
    <t>TOTAL GASTOS</t>
  </si>
  <si>
    <t>6107 CORPORACIÓN DEL ACUEDUCTO Y ALCANTARILLADO DE MOCA</t>
  </si>
  <si>
    <t xml:space="preserve"> </t>
  </si>
  <si>
    <t>2.9.2 - INTERESES DE LA DEUDA PÚBLICA EXTERNA</t>
  </si>
  <si>
    <t>2.8 - ADQUISICIÓN DE ACTIVOS FINANCIEROS CON FINES DE POLÍTICA</t>
  </si>
  <si>
    <t>2.6.4-VEHÍCULOS Y EQUIPOS DE TRANSPORTE TRACCIÓN Y ELEVACIÓN</t>
  </si>
  <si>
    <t>2.6.3-EQUIPOS E INSTRUMENTAL CIENTÍFICO Y LABORATORIO</t>
  </si>
  <si>
    <t>AÑO 2020</t>
  </si>
  <si>
    <t>3.2.1.1       - Incremento de cuentas x pagar</t>
  </si>
  <si>
    <t>2.3.4-PRODUCTOS FARMACÉUTICOS</t>
  </si>
  <si>
    <t>2.3.5-PRODUCTOS DE CUERO, CAUCHO Y PLÁSTICO</t>
  </si>
  <si>
    <t>2.3.6-PRODUCTOS DE MINERALES, METÁLICOS Y NO METÁLICOS</t>
  </si>
  <si>
    <t>2.3.8-GASTOS QUE SE ASIGNARÁN DURANTE EL EJERCICIO (ART. 32 Y 33 LEY 423-06)</t>
  </si>
  <si>
    <t>2.4 -TRANSFERENCIAS CORRIENTES</t>
  </si>
  <si>
    <t>2.6.2 -MOBILIARIO Y EQUIPO EDUCACIONAL Y RECREATIVO</t>
  </si>
  <si>
    <t>2.6.6 -EQUIPOS DE DEFENSA Y SEGURIDAD</t>
  </si>
  <si>
    <t>2.6.7-ACTIVOS BIOLÓGICOS CULTIVABLES</t>
  </si>
  <si>
    <t>2.6.8-BIENES INTANGIBLES</t>
  </si>
  <si>
    <t>2.6.9-EDIFICIOS, ESTRUCTURAS, TIERRAS, TERRENOS Y OBJETOS DE VALOR</t>
  </si>
  <si>
    <t>2.7.1-OBRAS EN EDIFICACIONES</t>
  </si>
  <si>
    <t>2.7.2-INFRAESTRUCTURA</t>
  </si>
  <si>
    <t>2.7.3-CONSTRUCCIONES EN BIENES CONCESIONADOS</t>
  </si>
  <si>
    <t xml:space="preserve">                                              </t>
  </si>
  <si>
    <t>Enc. Sección Presupuesto</t>
  </si>
  <si>
    <t xml:space="preserve">                         Lic. Gloria Marina Figueroa </t>
  </si>
  <si>
    <t>Director General</t>
  </si>
  <si>
    <t>María Patricia Almonte</t>
  </si>
  <si>
    <t>Directora Adm-Financiera</t>
  </si>
  <si>
    <t>Lic. Reynaldo C. Méndez Sánchez</t>
  </si>
  <si>
    <t>INFORME DEL INGRESO 2021</t>
  </si>
  <si>
    <t>VARIACIONES 2021</t>
  </si>
  <si>
    <t>AÑO 2021</t>
  </si>
  <si>
    <t>En RD$</t>
  </si>
  <si>
    <t>6107 CORPORACIÓN DEL ACUEDUCTO Y ALCANTARILLADO DE MOCA (CORAAMOCA)</t>
  </si>
  <si>
    <t>2.8.1 - CONCESIÓN DE PRÉSTAMOS</t>
  </si>
  <si>
    <t>2.4.1-  TRANSFERENCIAS CORRIENTES AL SECTOR PRIVADO</t>
  </si>
  <si>
    <t xml:space="preserve">Presupuesto de Gastos y Aplicaciones financieras 2021 </t>
  </si>
  <si>
    <t xml:space="preserve">      Enc. Sección Presupuesto</t>
  </si>
  <si>
    <t xml:space="preserve">   (-) Cuentas anteriores pagadas en el mes</t>
  </si>
  <si>
    <t xml:space="preserve">   (+) Cuentas por pagar del mes en ejecución</t>
  </si>
  <si>
    <t>3. Disponibilidad (1+2)</t>
  </si>
  <si>
    <t>4. Gastos</t>
  </si>
  <si>
    <t>6. Incremento/Disminución de Caja y Banco (5-1)</t>
  </si>
  <si>
    <t>Licda. Gloria Marina Figueroa</t>
  </si>
  <si>
    <t>Licda. María Patricia Almonte</t>
  </si>
  <si>
    <t xml:space="preserve">                           Enc. Sección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</si>
</sst>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4" fontId="11" fillId="0" borderId="0" xfId="0" applyNumberFormat="1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6" fillId="0" borderId="1" xfId="0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17" fillId="0" borderId="1" xfId="0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16" fillId="2" borderId="1" xfId="0" applyFont="1" applyFill="1" applyBorder="1"/>
    <xf numFmtId="0" fontId="11" fillId="2" borderId="1" xfId="0" applyFont="1" applyFill="1" applyBorder="1"/>
    <xf numFmtId="4" fontId="10" fillId="2" borderId="1" xfId="0" applyNumberFormat="1" applyFont="1" applyFill="1" applyBorder="1"/>
    <xf numFmtId="0" fontId="16" fillId="0" borderId="0" xfId="0" applyFont="1" applyBorder="1"/>
    <xf numFmtId="0" fontId="11" fillId="0" borderId="0" xfId="0" applyFont="1" applyBorder="1"/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/>
    </xf>
    <xf numFmtId="4" fontId="11" fillId="0" borderId="0" xfId="0" applyNumberFormat="1" applyFont="1" applyAlignment="1">
      <alignment horizontal="center"/>
    </xf>
    <xf numFmtId="0" fontId="17" fillId="0" borderId="0" xfId="0" applyFont="1"/>
    <xf numFmtId="4" fontId="17" fillId="0" borderId="1" xfId="0" applyNumberFormat="1" applyFont="1" applyBorder="1"/>
    <xf numFmtId="4" fontId="16" fillId="0" borderId="1" xfId="0" applyNumberFormat="1" applyFont="1" applyBorder="1"/>
    <xf numFmtId="0" fontId="17" fillId="0" borderId="0" xfId="0" applyFont="1" applyBorder="1"/>
    <xf numFmtId="4" fontId="16" fillId="0" borderId="0" xfId="0" applyNumberFormat="1" applyFont="1" applyBorder="1"/>
    <xf numFmtId="0" fontId="12" fillId="0" borderId="0" xfId="0" applyFont="1"/>
    <xf numFmtId="0" fontId="19" fillId="0" borderId="0" xfId="0" applyFont="1"/>
    <xf numFmtId="0" fontId="14" fillId="0" borderId="0" xfId="0" applyFont="1"/>
    <xf numFmtId="0" fontId="20" fillId="0" borderId="0" xfId="0" applyFont="1"/>
    <xf numFmtId="0" fontId="21" fillId="2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0" fillId="2" borderId="1" xfId="0" applyFont="1" applyFill="1" applyBorder="1"/>
    <xf numFmtId="4" fontId="20" fillId="0" borderId="0" xfId="0" applyNumberFormat="1" applyFont="1"/>
    <xf numFmtId="4" fontId="21" fillId="0" borderId="0" xfId="0" applyNumberFormat="1" applyFont="1"/>
    <xf numFmtId="4" fontId="21" fillId="2" borderId="1" xfId="0" applyNumberFormat="1" applyFont="1" applyFill="1" applyBorder="1"/>
    <xf numFmtId="0" fontId="13" fillId="0" borderId="0" xfId="0" applyFont="1" applyBorder="1" applyAlignment="1"/>
    <xf numFmtId="0" fontId="15" fillId="0" borderId="0" xfId="0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136</xdr:row>
      <xdr:rowOff>19049</xdr:rowOff>
    </xdr:from>
    <xdr:ext cx="45718" cy="47625"/>
    <xdr:grpSp>
      <xdr:nvGrpSpPr>
        <xdr:cNvPr id="9" name="Group 4"/>
        <xdr:cNvGrpSpPr/>
      </xdr:nvGrpSpPr>
      <xdr:grpSpPr>
        <a:xfrm flipH="1" flipV="1">
          <a:off x="0" y="23193375"/>
          <a:ext cx="45718" cy="47625"/>
          <a:chOff x="0" y="0"/>
          <a:chExt cx="3218815" cy="1406525"/>
        </a:xfrm>
      </xdr:grpSpPr>
      <xdr:pic>
        <xdr:nvPicPr>
          <xdr:cNvPr id="10" name="image3.jpe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64167"/>
            <a:ext cx="2180469" cy="653287"/>
          </a:xfrm>
          <a:prstGeom prst="rect">
            <a:avLst/>
          </a:prstGeom>
        </xdr:spPr>
      </xdr:pic>
      <xdr:pic>
        <xdr:nvPicPr>
          <xdr:cNvPr id="11" name="image4.jpe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7086" y="0"/>
            <a:ext cx="1431162" cy="1406525"/>
          </a:xfrm>
          <a:prstGeom prst="rect">
            <a:avLst/>
          </a:prstGeom>
        </xdr:spPr>
      </xdr:pic>
    </xdr:grpSp>
    <xdr:clientData/>
  </xdr:oneCellAnchor>
  <xdr:twoCellAnchor editAs="oneCell">
    <xdr:from>
      <xdr:col>1</xdr:col>
      <xdr:colOff>38100</xdr:colOff>
      <xdr:row>0</xdr:row>
      <xdr:rowOff>0</xdr:rowOff>
    </xdr:from>
    <xdr:to>
      <xdr:col>1</xdr:col>
      <xdr:colOff>1962150</xdr:colOff>
      <xdr:row>4</xdr:row>
      <xdr:rowOff>171450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0"/>
          <a:ext cx="1924050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400049</xdr:colOff>
      <xdr:row>42</xdr:row>
      <xdr:rowOff>38099</xdr:rowOff>
    </xdr:from>
    <xdr:ext cx="85725" cy="123824"/>
    <xdr:grpSp>
      <xdr:nvGrpSpPr>
        <xdr:cNvPr id="9" name="Group 4"/>
        <xdr:cNvGrpSpPr/>
      </xdr:nvGrpSpPr>
      <xdr:grpSpPr>
        <a:xfrm flipV="1">
          <a:off x="314324" y="6210299"/>
          <a:ext cx="85725" cy="123824"/>
          <a:chOff x="0" y="0"/>
          <a:chExt cx="3218815" cy="1406525"/>
        </a:xfrm>
      </xdr:grpSpPr>
      <xdr:pic>
        <xdr:nvPicPr>
          <xdr:cNvPr id="10" name="image3.jpe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64167"/>
            <a:ext cx="2180469" cy="653287"/>
          </a:xfrm>
          <a:prstGeom prst="rect">
            <a:avLst/>
          </a:prstGeom>
        </xdr:spPr>
      </xdr:pic>
      <xdr:pic>
        <xdr:nvPicPr>
          <xdr:cNvPr id="11" name="image4.jpe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87086" y="0"/>
            <a:ext cx="1431162" cy="1406525"/>
          </a:xfrm>
          <a:prstGeom prst="rect">
            <a:avLst/>
          </a:prstGeom>
        </xdr:spPr>
      </xdr:pic>
    </xdr:grpSp>
    <xdr:clientData/>
  </xdr:oneCellAnchor>
  <xdr:twoCellAnchor editAs="oneCell">
    <xdr:from>
      <xdr:col>1</xdr:col>
      <xdr:colOff>0</xdr:colOff>
      <xdr:row>0</xdr:row>
      <xdr:rowOff>9526</xdr:rowOff>
    </xdr:from>
    <xdr:to>
      <xdr:col>1</xdr:col>
      <xdr:colOff>2200274</xdr:colOff>
      <xdr:row>5</xdr:row>
      <xdr:rowOff>9525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75" y="9526"/>
          <a:ext cx="2200274" cy="1000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2200274</xdr:colOff>
      <xdr:row>5</xdr:row>
      <xdr:rowOff>19050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200274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9</xdr:row>
      <xdr:rowOff>104775</xdr:rowOff>
    </xdr:from>
    <xdr:to>
      <xdr:col>0</xdr:col>
      <xdr:colOff>4019549</xdr:colOff>
      <xdr:row>17</xdr:row>
      <xdr:rowOff>76200</xdr:rowOff>
    </xdr:to>
    <xdr:pic>
      <xdr:nvPicPr>
        <xdr:cNvPr id="2" name="Picture 1" descr="LOGO CORAAM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514475"/>
          <a:ext cx="2076449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</xdr:row>
      <xdr:rowOff>9525</xdr:rowOff>
    </xdr:from>
    <xdr:to>
      <xdr:col>0</xdr:col>
      <xdr:colOff>6267450</xdr:colOff>
      <xdr:row>13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895350"/>
          <a:ext cx="6267449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0"/>
  <sheetViews>
    <sheetView zoomScaleNormal="100" workbookViewId="0">
      <selection sqref="A1:XFD1048576"/>
    </sheetView>
  </sheetViews>
  <sheetFormatPr baseColWidth="10" defaultRowHeight="15" x14ac:dyDescent="0.25"/>
  <cols>
    <col min="1" max="1" width="0.42578125" customWidth="1"/>
    <col min="2" max="2" width="84" style="11" bestFit="1" customWidth="1"/>
    <col min="3" max="3" width="0.140625" style="11" customWidth="1"/>
    <col min="4" max="8" width="14.140625" style="11" bestFit="1" customWidth="1"/>
    <col min="9" max="9" width="15.28515625" style="11" bestFit="1" customWidth="1"/>
    <col min="10" max="11" width="14.140625" style="11" bestFit="1" customWidth="1"/>
    <col min="12" max="12" width="16" style="11" customWidth="1"/>
    <col min="13" max="15" width="14.140625" style="11" bestFit="1" customWidth="1"/>
    <col min="16" max="16" width="11.42578125" style="11"/>
    <col min="17" max="17" width="13" customWidth="1"/>
  </cols>
  <sheetData>
    <row r="1" spans="2:17" ht="18.75" x14ac:dyDescent="0.3">
      <c r="B1" s="56" t="s">
        <v>141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Q1" s="11"/>
    </row>
    <row r="2" spans="2:17" ht="24.75" customHeight="1" x14ac:dyDescent="0.3">
      <c r="B2" s="56" t="s">
        <v>144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11"/>
    </row>
    <row r="3" spans="2:17" s="8" customFormat="1" ht="18.75" x14ac:dyDescent="0.3">
      <c r="B3" s="56" t="s">
        <v>140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1"/>
      <c r="Q3" s="11"/>
    </row>
    <row r="4" spans="2:17" s="8" customFormat="1" ht="18.75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2:17" x14ac:dyDescent="0.25">
      <c r="B5" s="18"/>
      <c r="Q5" s="11"/>
    </row>
    <row r="6" spans="2:17" ht="18.75" x14ac:dyDescent="0.3">
      <c r="B6" s="19" t="s">
        <v>0</v>
      </c>
      <c r="C6" s="19"/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Q6" s="11"/>
    </row>
    <row r="7" spans="2:17" s="8" customFormat="1" ht="11.25" customHeight="1" x14ac:dyDescent="0.3"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1"/>
      <c r="Q7" s="11"/>
    </row>
    <row r="8" spans="2:17" s="1" customFormat="1" x14ac:dyDescent="0.25">
      <c r="B8" s="23" t="s">
        <v>13</v>
      </c>
      <c r="C8" s="24"/>
      <c r="D8" s="25">
        <f>+D96</f>
        <v>27946713.649999999</v>
      </c>
      <c r="E8" s="25">
        <f t="shared" ref="E8:O8" si="0">+E96</f>
        <v>29564156.329999998</v>
      </c>
      <c r="F8" s="25">
        <f t="shared" si="0"/>
        <v>20242884.469999999</v>
      </c>
      <c r="G8" s="25">
        <f t="shared" si="0"/>
        <v>34802683.060000002</v>
      </c>
      <c r="H8" s="25">
        <f t="shared" si="0"/>
        <v>19922149.780000001</v>
      </c>
      <c r="I8" s="25">
        <f t="shared" si="0"/>
        <v>41214199.32</v>
      </c>
      <c r="J8" s="25">
        <f t="shared" si="0"/>
        <v>30112310.16</v>
      </c>
      <c r="K8" s="25">
        <f t="shared" si="0"/>
        <v>33241709.68</v>
      </c>
      <c r="L8" s="25">
        <f t="shared" si="0"/>
        <v>38492386.090000004</v>
      </c>
      <c r="M8" s="25">
        <f t="shared" si="0"/>
        <v>29787380.32</v>
      </c>
      <c r="N8" s="25">
        <f t="shared" si="0"/>
        <v>29868862.719999999</v>
      </c>
      <c r="O8" s="25">
        <f t="shared" si="0"/>
        <v>39090803.640000001</v>
      </c>
      <c r="P8" s="13"/>
      <c r="Q8" s="13"/>
    </row>
    <row r="9" spans="2:17" s="1" customFormat="1" x14ac:dyDescent="0.25"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3"/>
      <c r="Q9" s="13"/>
    </row>
    <row r="10" spans="2:17" s="1" customFormat="1" x14ac:dyDescent="0.25">
      <c r="B10" s="23" t="s">
        <v>14</v>
      </c>
      <c r="C10" s="24"/>
      <c r="D10" s="25">
        <f>+D11+D12+D13+D14+D15</f>
        <v>13827877.68</v>
      </c>
      <c r="E10" s="25">
        <f t="shared" ref="E10:O10" si="1">+E11+E12+E13+E14+E15</f>
        <v>14789148.84</v>
      </c>
      <c r="F10" s="25">
        <f t="shared" si="1"/>
        <v>15087397.42</v>
      </c>
      <c r="G10" s="25">
        <f t="shared" si="1"/>
        <v>14604123.789999999</v>
      </c>
      <c r="H10" s="25">
        <f t="shared" si="1"/>
        <v>15191184.210000001</v>
      </c>
      <c r="I10" s="25">
        <f t="shared" si="1"/>
        <v>15273059.200000001</v>
      </c>
      <c r="J10" s="25">
        <f t="shared" si="1"/>
        <v>14609763.77</v>
      </c>
      <c r="K10" s="25">
        <f t="shared" si="1"/>
        <v>14753048.159999998</v>
      </c>
      <c r="L10" s="25">
        <f t="shared" si="1"/>
        <v>15233427.310000001</v>
      </c>
      <c r="M10" s="25">
        <f t="shared" si="1"/>
        <v>15331007.34</v>
      </c>
      <c r="N10" s="25">
        <f t="shared" si="1"/>
        <v>15574594.439999999</v>
      </c>
      <c r="O10" s="25">
        <f t="shared" si="1"/>
        <v>27758454.879999999</v>
      </c>
      <c r="P10" s="13"/>
      <c r="Q10" s="13"/>
    </row>
    <row r="11" spans="2:17" x14ac:dyDescent="0.25">
      <c r="B11" s="26" t="s">
        <v>15</v>
      </c>
      <c r="C11" s="27"/>
      <c r="D11" s="28">
        <v>11523402.57</v>
      </c>
      <c r="E11" s="28">
        <v>12214103.699999999</v>
      </c>
      <c r="F11" s="28">
        <v>12013951.65</v>
      </c>
      <c r="G11" s="28">
        <v>12116902.369999999</v>
      </c>
      <c r="H11" s="28">
        <v>12150711.58</v>
      </c>
      <c r="I11" s="28">
        <v>12284335.17</v>
      </c>
      <c r="J11" s="28">
        <v>12178292.09</v>
      </c>
      <c r="K11" s="28">
        <v>12218634.479999999</v>
      </c>
      <c r="L11" s="28">
        <v>12253660.939999999</v>
      </c>
      <c r="M11" s="28">
        <v>12696580.639999999</v>
      </c>
      <c r="N11" s="28">
        <v>12881640.82</v>
      </c>
      <c r="O11" s="28">
        <v>25105316.77</v>
      </c>
      <c r="Q11" s="11"/>
    </row>
    <row r="12" spans="2:17" x14ac:dyDescent="0.25">
      <c r="B12" s="26" t="s">
        <v>16</v>
      </c>
      <c r="C12" s="27"/>
      <c r="D12" s="28">
        <v>486645.33</v>
      </c>
      <c r="E12" s="28">
        <v>542179</v>
      </c>
      <c r="F12" s="28">
        <v>1219725.5</v>
      </c>
      <c r="G12" s="28">
        <v>441880.86000000004</v>
      </c>
      <c r="H12" s="28">
        <v>1080694.04</v>
      </c>
      <c r="I12" s="28">
        <v>960158.56</v>
      </c>
      <c r="J12" s="28">
        <v>521615</v>
      </c>
      <c r="K12" s="28">
        <v>549543.9</v>
      </c>
      <c r="L12" s="28">
        <v>912101.48</v>
      </c>
      <c r="M12" s="28">
        <v>588026.57000000007</v>
      </c>
      <c r="N12" s="28">
        <v>628011.77</v>
      </c>
      <c r="O12" s="28">
        <v>609740.99</v>
      </c>
      <c r="Q12" s="11"/>
    </row>
    <row r="13" spans="2:17" x14ac:dyDescent="0.25">
      <c r="B13" s="26" t="s">
        <v>17</v>
      </c>
      <c r="C13" s="27"/>
      <c r="D13" s="28">
        <v>0</v>
      </c>
      <c r="E13" s="28">
        <v>105000</v>
      </c>
      <c r="F13" s="28">
        <v>0</v>
      </c>
      <c r="G13" s="28">
        <v>105000</v>
      </c>
      <c r="H13" s="28">
        <v>0</v>
      </c>
      <c r="I13" s="28">
        <v>105000</v>
      </c>
      <c r="J13" s="28">
        <v>0</v>
      </c>
      <c r="K13" s="28">
        <v>85000</v>
      </c>
      <c r="L13" s="28">
        <v>105000</v>
      </c>
      <c r="M13" s="28">
        <v>105000</v>
      </c>
      <c r="N13" s="28">
        <v>105000</v>
      </c>
      <c r="O13" s="28">
        <v>105000</v>
      </c>
      <c r="Q13" s="11"/>
    </row>
    <row r="14" spans="2:17" x14ac:dyDescent="0.25">
      <c r="B14" s="26" t="s">
        <v>18</v>
      </c>
      <c r="C14" s="27"/>
      <c r="D14" s="28">
        <v>0</v>
      </c>
      <c r="E14" s="28">
        <v>0</v>
      </c>
      <c r="F14" s="28">
        <v>20000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Q14" s="11"/>
    </row>
    <row r="15" spans="2:17" x14ac:dyDescent="0.25">
      <c r="B15" s="26" t="s">
        <v>19</v>
      </c>
      <c r="C15" s="27"/>
      <c r="D15" s="28">
        <v>1817829.78</v>
      </c>
      <c r="E15" s="28">
        <v>1927866.14</v>
      </c>
      <c r="F15" s="28">
        <v>1833720.27</v>
      </c>
      <c r="G15" s="28">
        <v>1940340.56</v>
      </c>
      <c r="H15" s="28">
        <v>1959778.59</v>
      </c>
      <c r="I15" s="28">
        <v>1923565.4700000002</v>
      </c>
      <c r="J15" s="28">
        <v>1909856.68</v>
      </c>
      <c r="K15" s="28">
        <v>1899869.78</v>
      </c>
      <c r="L15" s="28">
        <v>1962664.89</v>
      </c>
      <c r="M15" s="28">
        <v>1941400.1300000001</v>
      </c>
      <c r="N15" s="28">
        <v>1959941.8499999999</v>
      </c>
      <c r="O15" s="28">
        <v>1938397.1199999999</v>
      </c>
      <c r="Q15" s="11"/>
    </row>
    <row r="16" spans="2:17" s="8" customFormat="1" x14ac:dyDescent="0.25">
      <c r="B16" s="26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1"/>
      <c r="Q16" s="11"/>
    </row>
    <row r="17" spans="2:17" s="1" customFormat="1" x14ac:dyDescent="0.25">
      <c r="B17" s="23" t="s">
        <v>20</v>
      </c>
      <c r="C17" s="24"/>
      <c r="D17" s="25">
        <f>+D18+D19+D20+D21+D22+D23+D24+D25+D26</f>
        <v>7037215.5799999991</v>
      </c>
      <c r="E17" s="25">
        <f t="shared" ref="E17:O17" si="2">+E18+E19+E20+E21+E22+E23+E24+E25+E26</f>
        <v>5047358.5199999996</v>
      </c>
      <c r="F17" s="25">
        <f t="shared" si="2"/>
        <v>3390796.98</v>
      </c>
      <c r="G17" s="25">
        <f t="shared" si="2"/>
        <v>1685771.9000000001</v>
      </c>
      <c r="H17" s="25">
        <f t="shared" si="2"/>
        <v>1869646.7199999997</v>
      </c>
      <c r="I17" s="25">
        <f t="shared" si="2"/>
        <v>5438844.71</v>
      </c>
      <c r="J17" s="25">
        <f t="shared" si="2"/>
        <v>9222142.7000000011</v>
      </c>
      <c r="K17" s="25">
        <f t="shared" si="2"/>
        <v>10661529.580000002</v>
      </c>
      <c r="L17" s="25">
        <f t="shared" si="2"/>
        <v>5820399.3499999996</v>
      </c>
      <c r="M17" s="25">
        <f t="shared" si="2"/>
        <v>6442973.9999999991</v>
      </c>
      <c r="N17" s="25">
        <f t="shared" si="2"/>
        <v>7125658.1299999999</v>
      </c>
      <c r="O17" s="25">
        <f t="shared" si="2"/>
        <v>5828756.8500000015</v>
      </c>
      <c r="P17" s="13"/>
      <c r="Q17" s="13"/>
    </row>
    <row r="18" spans="2:17" x14ac:dyDescent="0.25">
      <c r="B18" s="26" t="s">
        <v>21</v>
      </c>
      <c r="C18" s="27"/>
      <c r="D18" s="28">
        <v>441772.79000000004</v>
      </c>
      <c r="E18" s="28">
        <v>23947.75</v>
      </c>
      <c r="F18" s="28">
        <v>458037.01999999996</v>
      </c>
      <c r="G18" s="28">
        <v>164578.28</v>
      </c>
      <c r="H18" s="28">
        <v>495878.34</v>
      </c>
      <c r="I18" s="28">
        <v>3745487</v>
      </c>
      <c r="J18" s="28">
        <v>7502750.6100000003</v>
      </c>
      <c r="K18" s="28">
        <v>3578316.12</v>
      </c>
      <c r="L18" s="28">
        <v>3784715.11</v>
      </c>
      <c r="M18" s="28">
        <v>3654559.7100000004</v>
      </c>
      <c r="N18" s="28">
        <v>3820526.52</v>
      </c>
      <c r="O18" s="28">
        <v>3590784.22</v>
      </c>
      <c r="Q18" s="11"/>
    </row>
    <row r="19" spans="2:17" x14ac:dyDescent="0.25">
      <c r="B19" s="26" t="s">
        <v>22</v>
      </c>
      <c r="C19" s="27"/>
      <c r="D19" s="28">
        <v>1631</v>
      </c>
      <c r="E19" s="28">
        <v>106000</v>
      </c>
      <c r="F19" s="28">
        <v>87435</v>
      </c>
      <c r="G19" s="28">
        <v>165090</v>
      </c>
      <c r="H19" s="28">
        <v>94000</v>
      </c>
      <c r="I19" s="28">
        <v>43900</v>
      </c>
      <c r="J19" s="28">
        <v>44000</v>
      </c>
      <c r="K19" s="28">
        <v>32000</v>
      </c>
      <c r="L19" s="28">
        <v>531860</v>
      </c>
      <c r="M19" s="28">
        <v>45400</v>
      </c>
      <c r="N19" s="28">
        <v>114947.5</v>
      </c>
      <c r="O19" s="28">
        <v>156448.07999999999</v>
      </c>
      <c r="Q19" s="11"/>
    </row>
    <row r="20" spans="2:17" x14ac:dyDescent="0.25">
      <c r="B20" s="26" t="s">
        <v>23</v>
      </c>
      <c r="C20" s="27"/>
      <c r="D20" s="28">
        <v>82900</v>
      </c>
      <c r="E20" s="28">
        <v>63300</v>
      </c>
      <c r="F20" s="28">
        <v>84200</v>
      </c>
      <c r="G20" s="28">
        <v>98350</v>
      </c>
      <c r="H20" s="28">
        <v>59700</v>
      </c>
      <c r="I20" s="28">
        <v>82300</v>
      </c>
      <c r="J20" s="28">
        <v>71000</v>
      </c>
      <c r="K20" s="28">
        <v>117600</v>
      </c>
      <c r="L20" s="28">
        <v>60700</v>
      </c>
      <c r="M20" s="28">
        <v>93950</v>
      </c>
      <c r="N20" s="28">
        <v>53500</v>
      </c>
      <c r="O20" s="28">
        <v>93800</v>
      </c>
      <c r="Q20" s="11"/>
    </row>
    <row r="21" spans="2:17" x14ac:dyDescent="0.25">
      <c r="B21" s="26" t="s">
        <v>24</v>
      </c>
      <c r="C21" s="27"/>
      <c r="D21" s="28">
        <v>133127</v>
      </c>
      <c r="E21" s="28">
        <v>15265</v>
      </c>
      <c r="F21" s="28">
        <v>255909</v>
      </c>
      <c r="G21" s="28">
        <v>170407</v>
      </c>
      <c r="H21" s="28">
        <v>106360</v>
      </c>
      <c r="I21" s="28">
        <v>93630</v>
      </c>
      <c r="J21" s="28">
        <v>93630</v>
      </c>
      <c r="K21" s="28">
        <v>93630</v>
      </c>
      <c r="L21" s="28">
        <v>94730</v>
      </c>
      <c r="M21" s="28">
        <v>89952.62</v>
      </c>
      <c r="N21" s="28">
        <v>77295</v>
      </c>
      <c r="O21" s="28">
        <v>76395</v>
      </c>
      <c r="Q21" s="11"/>
    </row>
    <row r="22" spans="2:17" x14ac:dyDescent="0.25">
      <c r="B22" s="26" t="s">
        <v>25</v>
      </c>
      <c r="C22" s="27"/>
      <c r="D22" s="28">
        <v>99146</v>
      </c>
      <c r="E22" s="28">
        <v>366712</v>
      </c>
      <c r="F22" s="28">
        <v>935536.5</v>
      </c>
      <c r="G22" s="28">
        <v>40000</v>
      </c>
      <c r="H22" s="28">
        <v>390600</v>
      </c>
      <c r="I22" s="28">
        <v>102300</v>
      </c>
      <c r="J22" s="28">
        <v>349050</v>
      </c>
      <c r="K22" s="28">
        <v>414110</v>
      </c>
      <c r="L22" s="28">
        <v>375150</v>
      </c>
      <c r="M22" s="28">
        <v>535250</v>
      </c>
      <c r="N22" s="28">
        <v>55555.56</v>
      </c>
      <c r="O22" s="28">
        <v>402621.71</v>
      </c>
      <c r="Q22" s="11"/>
    </row>
    <row r="23" spans="2:17" x14ac:dyDescent="0.25">
      <c r="B23" s="26" t="s">
        <v>26</v>
      </c>
      <c r="C23" s="27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230007.39</v>
      </c>
      <c r="N23" s="28">
        <v>7890.119999999999</v>
      </c>
      <c r="O23" s="28">
        <v>0</v>
      </c>
      <c r="Q23" s="11"/>
    </row>
    <row r="24" spans="2:17" x14ac:dyDescent="0.25">
      <c r="B24" s="26" t="s">
        <v>27</v>
      </c>
      <c r="C24" s="27"/>
      <c r="D24" s="28">
        <v>4397243.7799999993</v>
      </c>
      <c r="E24" s="28">
        <v>2490870.23</v>
      </c>
      <c r="F24" s="28">
        <v>843926.41999999993</v>
      </c>
      <c r="G24" s="28">
        <v>112526.07</v>
      </c>
      <c r="H24" s="28">
        <v>182710.4399999998</v>
      </c>
      <c r="I24" s="28">
        <v>119016.14999999997</v>
      </c>
      <c r="J24" s="28">
        <v>135101.53999999998</v>
      </c>
      <c r="K24" s="28">
        <v>4262949.41</v>
      </c>
      <c r="L24" s="28">
        <v>407198.91999999993</v>
      </c>
      <c r="M24" s="28">
        <v>504741.08</v>
      </c>
      <c r="N24" s="28">
        <v>1371004.67</v>
      </c>
      <c r="O24" s="28">
        <v>806069.73000000021</v>
      </c>
      <c r="Q24" s="11"/>
    </row>
    <row r="25" spans="2:17" x14ac:dyDescent="0.25">
      <c r="B25" s="26" t="s">
        <v>28</v>
      </c>
      <c r="C25" s="27"/>
      <c r="D25" s="28">
        <v>1821233.01</v>
      </c>
      <c r="E25" s="28">
        <v>1972863.54</v>
      </c>
      <c r="F25" s="28">
        <v>654839.02</v>
      </c>
      <c r="G25" s="28">
        <v>888348.02</v>
      </c>
      <c r="H25" s="28">
        <v>540397.94000000006</v>
      </c>
      <c r="I25" s="28">
        <v>1216941.56</v>
      </c>
      <c r="J25" s="28">
        <v>1016559.3800000001</v>
      </c>
      <c r="K25" s="28">
        <v>2093939.0499999998</v>
      </c>
      <c r="L25" s="28">
        <v>563345.31999999995</v>
      </c>
      <c r="M25" s="28">
        <v>1207509.6399999999</v>
      </c>
      <c r="N25" s="28">
        <v>1469240.59</v>
      </c>
      <c r="O25" s="28">
        <v>611512.13</v>
      </c>
      <c r="Q25" s="11"/>
    </row>
    <row r="26" spans="2:17" x14ac:dyDescent="0.25">
      <c r="B26" s="26" t="s">
        <v>29</v>
      </c>
      <c r="C26" s="27"/>
      <c r="D26" s="28">
        <v>60162</v>
      </c>
      <c r="E26" s="28">
        <v>8400</v>
      </c>
      <c r="F26" s="28">
        <v>70914.02</v>
      </c>
      <c r="G26" s="28">
        <v>46472.53</v>
      </c>
      <c r="H26" s="28">
        <v>0</v>
      </c>
      <c r="I26" s="28">
        <v>35270</v>
      </c>
      <c r="J26" s="28">
        <v>10051.17</v>
      </c>
      <c r="K26" s="28">
        <v>68985</v>
      </c>
      <c r="L26" s="28">
        <v>2700</v>
      </c>
      <c r="M26" s="28">
        <v>81603.56</v>
      </c>
      <c r="N26" s="28">
        <v>155698.17000000001</v>
      </c>
      <c r="O26" s="28">
        <v>91125.98</v>
      </c>
      <c r="Q26" s="11"/>
    </row>
    <row r="27" spans="2:17" s="8" customFormat="1" x14ac:dyDescent="0.25"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1"/>
      <c r="Q27" s="11"/>
    </row>
    <row r="28" spans="2:17" s="1" customFormat="1" x14ac:dyDescent="0.25">
      <c r="B28" s="23" t="s">
        <v>30</v>
      </c>
      <c r="C28" s="24"/>
      <c r="D28" s="25">
        <f>+D29+D30+D31+D32+D33+D34+D35+D36+D37</f>
        <v>505803.76</v>
      </c>
      <c r="E28" s="25">
        <f t="shared" ref="E28:O28" si="3">+E29+E30+E31+E32+E33+E34+E35+E36+E37</f>
        <v>2650008.8499999996</v>
      </c>
      <c r="F28" s="25">
        <f t="shared" si="3"/>
        <v>1165614.98</v>
      </c>
      <c r="G28" s="25">
        <f t="shared" si="3"/>
        <v>530642.53</v>
      </c>
      <c r="H28" s="25">
        <f t="shared" si="3"/>
        <v>502109.85000000003</v>
      </c>
      <c r="I28" s="25">
        <f t="shared" si="3"/>
        <v>1835005.84</v>
      </c>
      <c r="J28" s="25">
        <f t="shared" si="3"/>
        <v>911824.26</v>
      </c>
      <c r="K28" s="25">
        <f t="shared" si="3"/>
        <v>1303131.9500000002</v>
      </c>
      <c r="L28" s="25">
        <f t="shared" si="3"/>
        <v>1797179.43</v>
      </c>
      <c r="M28" s="25">
        <f t="shared" si="3"/>
        <v>1657306.9</v>
      </c>
      <c r="N28" s="25">
        <f t="shared" si="3"/>
        <v>1226117.27</v>
      </c>
      <c r="O28" s="25">
        <f t="shared" si="3"/>
        <v>1261646.78</v>
      </c>
      <c r="P28" s="13"/>
      <c r="Q28" s="13"/>
    </row>
    <row r="29" spans="2:17" x14ac:dyDescent="0.25">
      <c r="B29" s="26" t="s">
        <v>31</v>
      </c>
      <c r="C29" s="27"/>
      <c r="D29" s="28">
        <v>7230.09</v>
      </c>
      <c r="E29" s="28">
        <v>75511.67</v>
      </c>
      <c r="F29" s="28">
        <v>24845.73</v>
      </c>
      <c r="G29" s="28">
        <v>14670.58</v>
      </c>
      <c r="H29" s="28">
        <v>46605.65</v>
      </c>
      <c r="I29" s="28">
        <v>68980.95</v>
      </c>
      <c r="J29" s="28">
        <v>21602.46</v>
      </c>
      <c r="K29" s="28">
        <v>42502.64</v>
      </c>
      <c r="L29" s="28">
        <v>34947.78</v>
      </c>
      <c r="M29" s="28">
        <v>23273.29</v>
      </c>
      <c r="N29" s="28">
        <v>76628.75</v>
      </c>
      <c r="O29" s="28">
        <v>8605.6499999999942</v>
      </c>
      <c r="Q29" s="11"/>
    </row>
    <row r="30" spans="2:17" x14ac:dyDescent="0.25">
      <c r="B30" s="26" t="s">
        <v>32</v>
      </c>
      <c r="C30" s="27"/>
      <c r="D30" s="28">
        <v>0</v>
      </c>
      <c r="E30" s="28">
        <v>950</v>
      </c>
      <c r="F30" s="28">
        <v>0</v>
      </c>
      <c r="G30" s="28">
        <v>0</v>
      </c>
      <c r="H30" s="28">
        <v>0</v>
      </c>
      <c r="I30" s="28">
        <v>131508.6</v>
      </c>
      <c r="J30" s="28">
        <v>1615</v>
      </c>
      <c r="K30" s="28">
        <v>526076.18000000005</v>
      </c>
      <c r="L30" s="28">
        <v>0</v>
      </c>
      <c r="M30" s="28">
        <v>0</v>
      </c>
      <c r="N30" s="28">
        <v>0</v>
      </c>
      <c r="O30" s="28">
        <v>0</v>
      </c>
      <c r="Q30" s="11"/>
    </row>
    <row r="31" spans="2:17" x14ac:dyDescent="0.25">
      <c r="B31" s="26" t="s">
        <v>33</v>
      </c>
      <c r="C31" s="27"/>
      <c r="D31" s="28">
        <v>2300</v>
      </c>
      <c r="E31" s="28">
        <v>3500</v>
      </c>
      <c r="F31" s="28">
        <v>266471</v>
      </c>
      <c r="G31" s="28">
        <v>30600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Q31" s="11"/>
    </row>
    <row r="32" spans="2:17" x14ac:dyDescent="0.25">
      <c r="B32" s="26" t="s">
        <v>117</v>
      </c>
      <c r="C32" s="27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Q32" s="11"/>
    </row>
    <row r="33" spans="2:17" x14ac:dyDescent="0.25">
      <c r="B33" s="26" t="s">
        <v>118</v>
      </c>
      <c r="C33" s="27"/>
      <c r="D33" s="28">
        <v>30360</v>
      </c>
      <c r="E33" s="28">
        <v>55780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Q33" s="11"/>
    </row>
    <row r="34" spans="2:17" x14ac:dyDescent="0.25">
      <c r="B34" s="26" t="s">
        <v>119</v>
      </c>
      <c r="C34" s="27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Q34" s="11"/>
    </row>
    <row r="35" spans="2:17" x14ac:dyDescent="0.25">
      <c r="B35" s="26" t="s">
        <v>34</v>
      </c>
      <c r="C35" s="27"/>
      <c r="D35" s="28">
        <v>333830.27</v>
      </c>
      <c r="E35" s="28">
        <v>1912585.88</v>
      </c>
      <c r="F35" s="28">
        <v>835055</v>
      </c>
      <c r="G35" s="28">
        <v>420400</v>
      </c>
      <c r="H35" s="28">
        <v>455504.2</v>
      </c>
      <c r="I35" s="28">
        <v>1374026.02</v>
      </c>
      <c r="J35" s="28">
        <v>791350</v>
      </c>
      <c r="K35" s="28">
        <v>712858.76</v>
      </c>
      <c r="L35" s="28">
        <v>1731215.15</v>
      </c>
      <c r="M35" s="28">
        <v>1544915.13</v>
      </c>
      <c r="N35" s="28">
        <v>1073753.52</v>
      </c>
      <c r="O35" s="28">
        <v>863804.48</v>
      </c>
      <c r="Q35" s="11"/>
    </row>
    <row r="36" spans="2:17" x14ac:dyDescent="0.25">
      <c r="B36" s="26" t="s">
        <v>120</v>
      </c>
      <c r="C36" s="27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Q36" s="11"/>
    </row>
    <row r="37" spans="2:17" x14ac:dyDescent="0.25">
      <c r="B37" s="26" t="s">
        <v>35</v>
      </c>
      <c r="C37" s="27"/>
      <c r="D37" s="28">
        <v>132083.4</v>
      </c>
      <c r="E37" s="28">
        <v>601681.29999999981</v>
      </c>
      <c r="F37" s="28">
        <v>39243.25</v>
      </c>
      <c r="G37" s="28">
        <v>64971.95</v>
      </c>
      <c r="H37" s="28">
        <v>0</v>
      </c>
      <c r="I37" s="28">
        <v>260490.27</v>
      </c>
      <c r="J37" s="28">
        <v>97256.800000000047</v>
      </c>
      <c r="K37" s="28">
        <v>21694.37</v>
      </c>
      <c r="L37" s="28">
        <v>31016.5</v>
      </c>
      <c r="M37" s="28">
        <v>89118.48</v>
      </c>
      <c r="N37" s="28">
        <v>75735</v>
      </c>
      <c r="O37" s="28">
        <v>389236.64999999997</v>
      </c>
      <c r="Q37" s="11"/>
    </row>
    <row r="38" spans="2:17" s="8" customFormat="1" x14ac:dyDescent="0.25"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1"/>
      <c r="Q38" s="11"/>
    </row>
    <row r="39" spans="2:17" s="1" customFormat="1" x14ac:dyDescent="0.25">
      <c r="B39" s="23" t="s">
        <v>121</v>
      </c>
      <c r="C39" s="24"/>
      <c r="D39" s="25">
        <f>+D40+D55+D56+D57+D58+D59+D60</f>
        <v>6575816.6300000008</v>
      </c>
      <c r="E39" s="25">
        <f t="shared" ref="E39:O39" si="4">+E40+E55+E56+E57+E58+E59+E60</f>
        <v>4552101.2699999996</v>
      </c>
      <c r="F39" s="25">
        <f t="shared" si="4"/>
        <v>287334.08999999997</v>
      </c>
      <c r="G39" s="25">
        <f t="shared" si="4"/>
        <v>12199441</v>
      </c>
      <c r="H39" s="25">
        <f t="shared" si="4"/>
        <v>256580.95</v>
      </c>
      <c r="I39" s="25">
        <f t="shared" si="4"/>
        <v>13475598.02</v>
      </c>
      <c r="J39" s="25">
        <f t="shared" si="4"/>
        <v>377522.07999999996</v>
      </c>
      <c r="K39" s="25">
        <f t="shared" si="4"/>
        <v>493549.31</v>
      </c>
      <c r="L39" s="25">
        <f t="shared" si="4"/>
        <v>14986221.859999999</v>
      </c>
      <c r="M39" s="25">
        <f t="shared" si="4"/>
        <v>96612.83</v>
      </c>
      <c r="N39" s="25">
        <f t="shared" si="4"/>
        <v>2127967.35</v>
      </c>
      <c r="O39" s="25">
        <f t="shared" si="4"/>
        <v>3341155.32</v>
      </c>
      <c r="P39" s="13"/>
      <c r="Q39" s="13"/>
    </row>
    <row r="40" spans="2:17" x14ac:dyDescent="0.25">
      <c r="B40" s="26" t="s">
        <v>143</v>
      </c>
      <c r="C40" s="27"/>
      <c r="D40" s="28">
        <v>6575816.6300000008</v>
      </c>
      <c r="E40" s="28">
        <v>4552101.2699999996</v>
      </c>
      <c r="F40" s="28">
        <v>287334.08999999997</v>
      </c>
      <c r="G40" s="28">
        <v>12199441</v>
      </c>
      <c r="H40" s="28">
        <v>256580.95</v>
      </c>
      <c r="I40" s="28">
        <v>13475598.02</v>
      </c>
      <c r="J40" s="28">
        <v>377522.07999999996</v>
      </c>
      <c r="K40" s="28">
        <v>493549.31</v>
      </c>
      <c r="L40" s="28">
        <v>14986221.859999999</v>
      </c>
      <c r="M40" s="28">
        <v>96612.83</v>
      </c>
      <c r="N40" s="28">
        <v>2127967.35</v>
      </c>
      <c r="O40" s="28">
        <v>3341155.32</v>
      </c>
      <c r="Q40" s="11"/>
    </row>
    <row r="41" spans="2:17" hidden="1" x14ac:dyDescent="0.25">
      <c r="B41" s="26" t="s">
        <v>36</v>
      </c>
      <c r="C41" s="27"/>
      <c r="D41" s="28">
        <v>0</v>
      </c>
      <c r="E41" s="28"/>
      <c r="F41" s="28"/>
      <c r="G41" s="28"/>
      <c r="H41" s="28"/>
      <c r="I41" s="28">
        <v>0</v>
      </c>
      <c r="J41" s="28">
        <v>0</v>
      </c>
      <c r="K41" s="28">
        <v>0</v>
      </c>
      <c r="L41" s="28"/>
      <c r="M41" s="28">
        <v>0</v>
      </c>
      <c r="N41" s="28"/>
      <c r="O41" s="28"/>
      <c r="Q41" s="11"/>
    </row>
    <row r="42" spans="2:17" hidden="1" x14ac:dyDescent="0.25">
      <c r="B42" s="26" t="s">
        <v>37</v>
      </c>
      <c r="C42" s="27"/>
      <c r="D42" s="28">
        <v>0</v>
      </c>
      <c r="E42" s="28"/>
      <c r="F42" s="28"/>
      <c r="G42" s="28"/>
      <c r="H42" s="28"/>
      <c r="I42" s="28">
        <v>0</v>
      </c>
      <c r="J42" s="28">
        <v>0</v>
      </c>
      <c r="K42" s="28">
        <v>0</v>
      </c>
      <c r="L42" s="28"/>
      <c r="M42" s="28">
        <v>0</v>
      </c>
      <c r="N42" s="28"/>
      <c r="O42" s="28"/>
      <c r="Q42" s="11"/>
    </row>
    <row r="43" spans="2:17" hidden="1" x14ac:dyDescent="0.25">
      <c r="B43" s="26" t="s">
        <v>38</v>
      </c>
      <c r="C43" s="27"/>
      <c r="D43" s="28">
        <v>0</v>
      </c>
      <c r="E43" s="28"/>
      <c r="F43" s="28"/>
      <c r="G43" s="28"/>
      <c r="H43" s="28"/>
      <c r="I43" s="28">
        <v>0</v>
      </c>
      <c r="J43" s="28">
        <v>0</v>
      </c>
      <c r="K43" s="28">
        <v>0</v>
      </c>
      <c r="L43" s="28"/>
      <c r="M43" s="28">
        <v>0</v>
      </c>
      <c r="N43" s="28"/>
      <c r="O43" s="28"/>
      <c r="Q43" s="11"/>
    </row>
    <row r="44" spans="2:17" hidden="1" x14ac:dyDescent="0.25">
      <c r="B44" s="26" t="s">
        <v>39</v>
      </c>
      <c r="C44" s="27"/>
      <c r="D44" s="28">
        <v>0</v>
      </c>
      <c r="E44" s="28"/>
      <c r="F44" s="28"/>
      <c r="G44" s="28"/>
      <c r="H44" s="28"/>
      <c r="I44" s="28">
        <v>0</v>
      </c>
      <c r="J44" s="28">
        <v>0</v>
      </c>
      <c r="K44" s="28">
        <v>0</v>
      </c>
      <c r="L44" s="28"/>
      <c r="M44" s="28">
        <v>0</v>
      </c>
      <c r="N44" s="28"/>
      <c r="O44" s="28"/>
      <c r="Q44" s="11"/>
    </row>
    <row r="45" spans="2:17" hidden="1" x14ac:dyDescent="0.25">
      <c r="B45" s="26" t="s">
        <v>40</v>
      </c>
      <c r="C45" s="27"/>
      <c r="D45" s="28">
        <v>0</v>
      </c>
      <c r="E45" s="28"/>
      <c r="F45" s="28"/>
      <c r="G45" s="28"/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/>
      <c r="O45" s="28"/>
      <c r="Q45" s="11"/>
    </row>
    <row r="46" spans="2:17" hidden="1" x14ac:dyDescent="0.25">
      <c r="B46" s="26" t="s">
        <v>41</v>
      </c>
      <c r="C46" s="27"/>
      <c r="D46" s="28">
        <v>0</v>
      </c>
      <c r="E46" s="28"/>
      <c r="F46" s="28"/>
      <c r="G46" s="28"/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/>
      <c r="O46" s="28"/>
      <c r="Q46" s="11"/>
    </row>
    <row r="47" spans="2:17" hidden="1" x14ac:dyDescent="0.25">
      <c r="B47" s="26" t="s">
        <v>42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Q47" s="11"/>
    </row>
    <row r="48" spans="2:17" hidden="1" x14ac:dyDescent="0.25">
      <c r="B48" s="26" t="s">
        <v>43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Q48" s="11"/>
    </row>
    <row r="49" spans="2:17" hidden="1" x14ac:dyDescent="0.25">
      <c r="B49" s="26" t="s">
        <v>44</v>
      </c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11"/>
    </row>
    <row r="50" spans="2:17" hidden="1" x14ac:dyDescent="0.25">
      <c r="B50" s="26" t="s">
        <v>45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Q50" s="11"/>
    </row>
    <row r="51" spans="2:17" hidden="1" x14ac:dyDescent="0.25">
      <c r="B51" s="26" t="s">
        <v>46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11"/>
    </row>
    <row r="52" spans="2:17" hidden="1" x14ac:dyDescent="0.25">
      <c r="B52" s="26" t="s">
        <v>47</v>
      </c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Q52" s="11"/>
    </row>
    <row r="53" spans="2:17" hidden="1" x14ac:dyDescent="0.25">
      <c r="B53" s="26" t="s">
        <v>48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11"/>
    </row>
    <row r="54" spans="2:17" hidden="1" x14ac:dyDescent="0.25">
      <c r="B54" s="26" t="s">
        <v>49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Q54" s="11"/>
    </row>
    <row r="55" spans="2:17" s="8" customFormat="1" x14ac:dyDescent="0.25">
      <c r="B55" s="26" t="s">
        <v>36</v>
      </c>
      <c r="C55" s="27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1"/>
      <c r="Q55" s="11"/>
    </row>
    <row r="56" spans="2:17" s="8" customFormat="1" x14ac:dyDescent="0.25">
      <c r="B56" s="26" t="s">
        <v>37</v>
      </c>
      <c r="C56" s="27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11"/>
      <c r="Q56" s="11"/>
    </row>
    <row r="57" spans="2:17" s="8" customFormat="1" x14ac:dyDescent="0.25">
      <c r="B57" s="26" t="s">
        <v>38</v>
      </c>
      <c r="C57" s="27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11"/>
      <c r="Q57" s="11"/>
    </row>
    <row r="58" spans="2:17" s="8" customFormat="1" x14ac:dyDescent="0.25">
      <c r="B58" s="26" t="s">
        <v>39</v>
      </c>
      <c r="C58" s="27"/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1"/>
      <c r="Q58" s="11"/>
    </row>
    <row r="59" spans="2:17" s="8" customFormat="1" x14ac:dyDescent="0.25">
      <c r="B59" s="26" t="s">
        <v>40</v>
      </c>
      <c r="C59" s="27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11"/>
      <c r="Q59" s="11"/>
    </row>
    <row r="60" spans="2:17" s="8" customFormat="1" x14ac:dyDescent="0.25">
      <c r="B60" s="26" t="s">
        <v>41</v>
      </c>
      <c r="C60" s="27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11"/>
      <c r="Q60" s="11"/>
    </row>
    <row r="61" spans="2:17" s="8" customFormat="1" x14ac:dyDescent="0.25">
      <c r="B61" s="26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11"/>
      <c r="Q61" s="11"/>
    </row>
    <row r="62" spans="2:17" s="8" customFormat="1" x14ac:dyDescent="0.25">
      <c r="B62" s="23" t="s">
        <v>42</v>
      </c>
      <c r="C62" s="27"/>
      <c r="D62" s="25">
        <f>+D63+D64+D65+D66+D67+D68+D69</f>
        <v>0</v>
      </c>
      <c r="E62" s="25">
        <f>+E63+E64+E65+E66+E67+E68+E69</f>
        <v>0</v>
      </c>
      <c r="F62" s="25">
        <f>+F63+F64+F65+F66+F67+F68+F69</f>
        <v>0</v>
      </c>
      <c r="G62" s="25">
        <f t="shared" ref="G62:O62" si="5">+G63+G64+G65+G66+G67+G68+G69</f>
        <v>0</v>
      </c>
      <c r="H62" s="25">
        <f t="shared" si="5"/>
        <v>0</v>
      </c>
      <c r="I62" s="25">
        <f t="shared" si="5"/>
        <v>0</v>
      </c>
      <c r="J62" s="25">
        <f t="shared" si="5"/>
        <v>0</v>
      </c>
      <c r="K62" s="25">
        <f t="shared" si="5"/>
        <v>0</v>
      </c>
      <c r="L62" s="25">
        <f>+L63+L64+L65+L66+L67+L68+L69</f>
        <v>0</v>
      </c>
      <c r="M62" s="25">
        <f>+M63+M64+M65+M66+M67+M68+M69</f>
        <v>0</v>
      </c>
      <c r="N62" s="25">
        <f>+N63+N64+N65+N66+N67+N68+N69</f>
        <v>0</v>
      </c>
      <c r="O62" s="25">
        <f t="shared" si="5"/>
        <v>0</v>
      </c>
      <c r="P62" s="11"/>
      <c r="Q62" s="11"/>
    </row>
    <row r="63" spans="2:17" s="8" customFormat="1" x14ac:dyDescent="0.25">
      <c r="B63" s="26" t="s">
        <v>43</v>
      </c>
      <c r="C63" s="27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/>
      <c r="P63" s="11"/>
      <c r="Q63" s="11"/>
    </row>
    <row r="64" spans="2:17" s="8" customFormat="1" x14ac:dyDescent="0.25">
      <c r="B64" s="26" t="s">
        <v>44</v>
      </c>
      <c r="C64" s="27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/>
      <c r="P64" s="11"/>
      <c r="Q64" s="11"/>
    </row>
    <row r="65" spans="2:17" s="8" customFormat="1" x14ac:dyDescent="0.25">
      <c r="B65" s="26" t="s">
        <v>45</v>
      </c>
      <c r="C65" s="27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/>
      <c r="P65" s="11"/>
      <c r="Q65" s="11"/>
    </row>
    <row r="66" spans="2:17" s="8" customFormat="1" x14ac:dyDescent="0.25">
      <c r="B66" s="26" t="s">
        <v>46</v>
      </c>
      <c r="C66" s="27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/>
      <c r="P66" s="11"/>
      <c r="Q66" s="11"/>
    </row>
    <row r="67" spans="2:17" s="8" customFormat="1" x14ac:dyDescent="0.25">
      <c r="B67" s="26" t="s">
        <v>47</v>
      </c>
      <c r="C67" s="27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/>
      <c r="P67" s="11"/>
      <c r="Q67" s="11"/>
    </row>
    <row r="68" spans="2:17" s="8" customFormat="1" x14ac:dyDescent="0.25">
      <c r="B68" s="26" t="s">
        <v>48</v>
      </c>
      <c r="C68" s="27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/>
      <c r="P68" s="11"/>
      <c r="Q68" s="11"/>
    </row>
    <row r="69" spans="2:17" s="8" customFormat="1" x14ac:dyDescent="0.25">
      <c r="B69" s="26" t="s">
        <v>49</v>
      </c>
      <c r="C69" s="27"/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/>
      <c r="P69" s="11"/>
      <c r="Q69" s="11"/>
    </row>
    <row r="70" spans="2:17" s="8" customFormat="1" x14ac:dyDescent="0.25">
      <c r="B70" s="26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11"/>
      <c r="Q70" s="11"/>
    </row>
    <row r="71" spans="2:17" s="1" customFormat="1" x14ac:dyDescent="0.25">
      <c r="B71" s="23" t="s">
        <v>107</v>
      </c>
      <c r="C71" s="24"/>
      <c r="D71" s="25">
        <f>+D72+D73+D74+D75+D76+D77+D78+D79+D80</f>
        <v>0</v>
      </c>
      <c r="E71" s="25">
        <f t="shared" ref="E71:O71" si="6">+E72+E73+E74+E75+E76+E77+E78+E79+E80</f>
        <v>2525538.85</v>
      </c>
      <c r="F71" s="25">
        <f t="shared" si="6"/>
        <v>119855</v>
      </c>
      <c r="G71" s="25">
        <f t="shared" si="6"/>
        <v>1011205.17</v>
      </c>
      <c r="H71" s="25">
        <f t="shared" si="6"/>
        <v>0</v>
      </c>
      <c r="I71" s="25">
        <f t="shared" si="6"/>
        <v>2359050</v>
      </c>
      <c r="J71" s="25">
        <f t="shared" si="6"/>
        <v>433780</v>
      </c>
      <c r="K71" s="25">
        <f t="shared" si="6"/>
        <v>4720266.0199999996</v>
      </c>
      <c r="L71" s="25">
        <f t="shared" si="6"/>
        <v>0</v>
      </c>
      <c r="M71" s="25">
        <f t="shared" si="6"/>
        <v>4129504.16</v>
      </c>
      <c r="N71" s="25">
        <f t="shared" si="6"/>
        <v>538369</v>
      </c>
      <c r="O71" s="25">
        <f t="shared" si="6"/>
        <v>40000</v>
      </c>
      <c r="P71" s="13"/>
      <c r="Q71" s="13"/>
    </row>
    <row r="72" spans="2:17" x14ac:dyDescent="0.25">
      <c r="B72" s="26" t="s">
        <v>50</v>
      </c>
      <c r="C72" s="27"/>
      <c r="D72" s="28">
        <v>0</v>
      </c>
      <c r="E72" s="28">
        <v>193429.4</v>
      </c>
      <c r="F72" s="28">
        <v>0</v>
      </c>
      <c r="G72" s="28">
        <v>1011205.17</v>
      </c>
      <c r="H72" s="28"/>
      <c r="I72" s="28">
        <v>294050</v>
      </c>
      <c r="J72" s="28">
        <v>260000</v>
      </c>
      <c r="K72" s="28">
        <v>540605</v>
      </c>
      <c r="L72" s="28">
        <v>0</v>
      </c>
      <c r="M72" s="28">
        <v>49504.160000000003</v>
      </c>
      <c r="N72" s="28">
        <v>512580</v>
      </c>
      <c r="O72" s="28">
        <v>40000</v>
      </c>
      <c r="Q72" s="11"/>
    </row>
    <row r="73" spans="2:17" x14ac:dyDescent="0.25">
      <c r="B73" s="26" t="s">
        <v>122</v>
      </c>
      <c r="C73" s="27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Q73" s="11"/>
    </row>
    <row r="74" spans="2:17" x14ac:dyDescent="0.25">
      <c r="B74" s="26" t="s">
        <v>114</v>
      </c>
      <c r="C74" s="27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25789</v>
      </c>
      <c r="O74" s="28">
        <v>0</v>
      </c>
      <c r="Q74" s="11"/>
    </row>
    <row r="75" spans="2:17" x14ac:dyDescent="0.25">
      <c r="B75" s="26" t="s">
        <v>113</v>
      </c>
      <c r="C75" s="27"/>
      <c r="D75" s="28">
        <v>0</v>
      </c>
      <c r="E75" s="28">
        <v>2316089.4500000002</v>
      </c>
      <c r="F75" s="28">
        <v>0</v>
      </c>
      <c r="G75" s="28">
        <v>0</v>
      </c>
      <c r="H75" s="28">
        <v>0</v>
      </c>
      <c r="I75" s="28">
        <v>2065000</v>
      </c>
      <c r="J75" s="28">
        <v>0</v>
      </c>
      <c r="K75" s="28">
        <v>4179661.02</v>
      </c>
      <c r="L75" s="28">
        <v>0</v>
      </c>
      <c r="M75" s="28">
        <v>4080000</v>
      </c>
      <c r="N75" s="28">
        <v>0</v>
      </c>
      <c r="O75" s="28">
        <v>0</v>
      </c>
      <c r="Q75" s="11"/>
    </row>
    <row r="76" spans="2:17" x14ac:dyDescent="0.25">
      <c r="B76" s="26" t="s">
        <v>51</v>
      </c>
      <c r="C76" s="27"/>
      <c r="D76" s="28">
        <v>0</v>
      </c>
      <c r="E76" s="28">
        <v>0</v>
      </c>
      <c r="F76" s="28">
        <v>119855</v>
      </c>
      <c r="G76" s="28">
        <v>0</v>
      </c>
      <c r="H76" s="28">
        <v>0</v>
      </c>
      <c r="I76" s="28">
        <v>0</v>
      </c>
      <c r="J76" s="28">
        <v>173780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Q76" s="11"/>
    </row>
    <row r="77" spans="2:17" x14ac:dyDescent="0.25">
      <c r="B77" s="26" t="s">
        <v>123</v>
      </c>
      <c r="C77" s="27"/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Q77" s="11"/>
    </row>
    <row r="78" spans="2:17" x14ac:dyDescent="0.25">
      <c r="B78" s="26" t="s">
        <v>124</v>
      </c>
      <c r="C78" s="27"/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Q78" s="11"/>
    </row>
    <row r="79" spans="2:17" x14ac:dyDescent="0.25">
      <c r="B79" s="26" t="s">
        <v>125</v>
      </c>
      <c r="C79" s="27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Q79" s="11"/>
    </row>
    <row r="80" spans="2:17" x14ac:dyDescent="0.25">
      <c r="B80" s="26" t="s">
        <v>126</v>
      </c>
      <c r="C80" s="27"/>
      <c r="D80" s="28">
        <v>0</v>
      </c>
      <c r="E80" s="28">
        <v>16020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Q80" s="11"/>
    </row>
    <row r="81" spans="2:17" s="8" customFormat="1" x14ac:dyDescent="0.25">
      <c r="B81" s="26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11"/>
      <c r="Q81" s="11"/>
    </row>
    <row r="82" spans="2:17" s="1" customFormat="1" x14ac:dyDescent="0.25">
      <c r="B82" s="23" t="s">
        <v>52</v>
      </c>
      <c r="C82" s="24"/>
      <c r="D82" s="25">
        <f>+D83+D84+D85</f>
        <v>0</v>
      </c>
      <c r="E82" s="25">
        <f t="shared" ref="E82:O82" si="7">+E83+E84+E85</f>
        <v>0</v>
      </c>
      <c r="F82" s="25">
        <f t="shared" si="7"/>
        <v>191886</v>
      </c>
      <c r="G82" s="25">
        <f t="shared" si="7"/>
        <v>4771498.67</v>
      </c>
      <c r="H82" s="25">
        <f t="shared" si="7"/>
        <v>2102628.0499999998</v>
      </c>
      <c r="I82" s="25">
        <f t="shared" si="7"/>
        <v>2832641.5500000003</v>
      </c>
      <c r="J82" s="25">
        <f t="shared" si="7"/>
        <v>4557277.3499999996</v>
      </c>
      <c r="K82" s="25">
        <f t="shared" si="7"/>
        <v>1310184.6599999999</v>
      </c>
      <c r="L82" s="25">
        <f t="shared" si="7"/>
        <v>655158.14</v>
      </c>
      <c r="M82" s="25">
        <f t="shared" si="7"/>
        <v>2129975.09</v>
      </c>
      <c r="N82" s="25">
        <f t="shared" si="7"/>
        <v>3276156.53</v>
      </c>
      <c r="O82" s="25">
        <f t="shared" si="7"/>
        <v>860789.81</v>
      </c>
      <c r="P82" s="13"/>
      <c r="Q82" s="13"/>
    </row>
    <row r="83" spans="2:17" x14ac:dyDescent="0.25">
      <c r="B83" s="26" t="s">
        <v>127</v>
      </c>
      <c r="C83" s="27"/>
      <c r="D83" s="28">
        <v>0</v>
      </c>
      <c r="E83" s="28">
        <v>0</v>
      </c>
      <c r="F83" s="28">
        <v>191886</v>
      </c>
      <c r="G83" s="28">
        <v>2712280.94</v>
      </c>
      <c r="H83" s="28">
        <v>1278618.05</v>
      </c>
      <c r="I83" s="28">
        <v>73300.179999999993</v>
      </c>
      <c r="J83" s="28">
        <v>1081725.1200000001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Q83" s="11"/>
    </row>
    <row r="84" spans="2:17" x14ac:dyDescent="0.25">
      <c r="B84" s="26" t="s">
        <v>128</v>
      </c>
      <c r="C84" s="27"/>
      <c r="D84" s="28">
        <v>0</v>
      </c>
      <c r="E84" s="28">
        <v>0</v>
      </c>
      <c r="F84" s="28">
        <v>0</v>
      </c>
      <c r="G84" s="28">
        <v>2059217.73</v>
      </c>
      <c r="H84" s="28">
        <v>824010</v>
      </c>
      <c r="I84" s="28">
        <v>2759341.37</v>
      </c>
      <c r="J84" s="28">
        <v>3475552.23</v>
      </c>
      <c r="K84" s="28">
        <v>1310184.6599999999</v>
      </c>
      <c r="L84" s="28">
        <v>655158.14</v>
      </c>
      <c r="M84" s="28">
        <v>2129975.09</v>
      </c>
      <c r="N84" s="28">
        <v>3276156.53</v>
      </c>
      <c r="O84" s="28">
        <v>860789.81</v>
      </c>
      <c r="Q84" s="11"/>
    </row>
    <row r="85" spans="2:17" x14ac:dyDescent="0.25">
      <c r="B85" s="26" t="s">
        <v>129</v>
      </c>
      <c r="C85" s="27"/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Q85" s="11"/>
    </row>
    <row r="86" spans="2:17" s="8" customFormat="1" x14ac:dyDescent="0.25">
      <c r="B86" s="26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11"/>
      <c r="Q86" s="11"/>
    </row>
    <row r="87" spans="2:17" s="1" customFormat="1" x14ac:dyDescent="0.25">
      <c r="B87" s="23" t="s">
        <v>112</v>
      </c>
      <c r="C87" s="24"/>
      <c r="D87" s="25">
        <f>+D88+D89</f>
        <v>0</v>
      </c>
      <c r="E87" s="25">
        <f t="shared" ref="E87:O87" si="8">+E88+E89</f>
        <v>0</v>
      </c>
      <c r="F87" s="25">
        <f t="shared" si="8"/>
        <v>0</v>
      </c>
      <c r="G87" s="25">
        <f t="shared" si="8"/>
        <v>0</v>
      </c>
      <c r="H87" s="25">
        <f t="shared" si="8"/>
        <v>0</v>
      </c>
      <c r="I87" s="25">
        <f t="shared" si="8"/>
        <v>0</v>
      </c>
      <c r="J87" s="25">
        <f t="shared" si="8"/>
        <v>0</v>
      </c>
      <c r="K87" s="25">
        <f t="shared" si="8"/>
        <v>0</v>
      </c>
      <c r="L87" s="25">
        <f t="shared" si="8"/>
        <v>0</v>
      </c>
      <c r="M87" s="25">
        <f t="shared" si="8"/>
        <v>0</v>
      </c>
      <c r="N87" s="25">
        <f t="shared" si="8"/>
        <v>0</v>
      </c>
      <c r="O87" s="25">
        <f t="shared" si="8"/>
        <v>0</v>
      </c>
      <c r="P87" s="13"/>
      <c r="Q87" s="13"/>
    </row>
    <row r="88" spans="2:17" x14ac:dyDescent="0.25">
      <c r="B88" s="26" t="s">
        <v>142</v>
      </c>
      <c r="C88" s="27"/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Q88" s="11"/>
    </row>
    <row r="89" spans="2:17" x14ac:dyDescent="0.25">
      <c r="B89" s="26" t="s">
        <v>53</v>
      </c>
      <c r="C89" s="27"/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Q89" s="11"/>
    </row>
    <row r="90" spans="2:17" s="8" customFormat="1" x14ac:dyDescent="0.25">
      <c r="B90" s="26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11"/>
      <c r="Q90" s="11"/>
    </row>
    <row r="91" spans="2:17" s="1" customFormat="1" x14ac:dyDescent="0.25">
      <c r="B91" s="23" t="s">
        <v>54</v>
      </c>
      <c r="C91" s="24"/>
      <c r="D91" s="25">
        <f>+D92+D93+D94</f>
        <v>0</v>
      </c>
      <c r="E91" s="25">
        <f t="shared" ref="E91:O91" si="9">+E92+E93+E94</f>
        <v>0</v>
      </c>
      <c r="F91" s="25">
        <f t="shared" si="9"/>
        <v>0</v>
      </c>
      <c r="G91" s="25">
        <f t="shared" si="9"/>
        <v>0</v>
      </c>
      <c r="H91" s="25">
        <f t="shared" si="9"/>
        <v>0</v>
      </c>
      <c r="I91" s="25">
        <f t="shared" si="9"/>
        <v>0</v>
      </c>
      <c r="J91" s="25">
        <f t="shared" si="9"/>
        <v>0</v>
      </c>
      <c r="K91" s="25">
        <f t="shared" si="9"/>
        <v>0</v>
      </c>
      <c r="L91" s="25">
        <f t="shared" si="9"/>
        <v>0</v>
      </c>
      <c r="M91" s="25">
        <f t="shared" si="9"/>
        <v>0</v>
      </c>
      <c r="N91" s="25">
        <f t="shared" si="9"/>
        <v>0</v>
      </c>
      <c r="O91" s="25">
        <f t="shared" si="9"/>
        <v>0</v>
      </c>
      <c r="P91" s="13"/>
      <c r="Q91" s="13"/>
    </row>
    <row r="92" spans="2:17" x14ac:dyDescent="0.25">
      <c r="B92" s="26" t="s">
        <v>55</v>
      </c>
      <c r="C92" s="27"/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/>
      <c r="Q92" s="11"/>
    </row>
    <row r="93" spans="2:17" x14ac:dyDescent="0.25">
      <c r="B93" s="26" t="s">
        <v>111</v>
      </c>
      <c r="C93" s="27"/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/>
      <c r="Q93" s="11"/>
    </row>
    <row r="94" spans="2:17" x14ac:dyDescent="0.25">
      <c r="B94" s="26" t="s">
        <v>56</v>
      </c>
      <c r="C94" s="27"/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/>
      <c r="Q94" s="11"/>
    </row>
    <row r="95" spans="2:17" x14ac:dyDescent="0.25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Q95" s="14"/>
    </row>
    <row r="96" spans="2:17" s="1" customFormat="1" x14ac:dyDescent="0.25">
      <c r="B96" s="23" t="s">
        <v>108</v>
      </c>
      <c r="C96" s="24"/>
      <c r="D96" s="25">
        <f>+D91+D87+D82+D71+D62+D39+D28+D17+D10</f>
        <v>27946713.649999999</v>
      </c>
      <c r="E96" s="25">
        <f t="shared" ref="E96:O96" si="10">+E91+E87+E82+E71+E62+E39+E28+E17+E10</f>
        <v>29564156.329999998</v>
      </c>
      <c r="F96" s="25">
        <f t="shared" si="10"/>
        <v>20242884.469999999</v>
      </c>
      <c r="G96" s="25">
        <f t="shared" si="10"/>
        <v>34802683.060000002</v>
      </c>
      <c r="H96" s="25">
        <f t="shared" si="10"/>
        <v>19922149.780000001</v>
      </c>
      <c r="I96" s="25">
        <f t="shared" si="10"/>
        <v>41214199.32</v>
      </c>
      <c r="J96" s="25">
        <f t="shared" si="10"/>
        <v>30112310.16</v>
      </c>
      <c r="K96" s="25">
        <f t="shared" si="10"/>
        <v>33241709.68</v>
      </c>
      <c r="L96" s="25">
        <f t="shared" si="10"/>
        <v>38492386.090000004</v>
      </c>
      <c r="M96" s="25">
        <f t="shared" si="10"/>
        <v>29787380.32</v>
      </c>
      <c r="N96" s="25">
        <f t="shared" si="10"/>
        <v>29868862.719999999</v>
      </c>
      <c r="O96" s="25">
        <f t="shared" si="10"/>
        <v>39090803.640000001</v>
      </c>
      <c r="P96" s="13"/>
      <c r="Q96" s="13"/>
    </row>
    <row r="97" spans="2:17" x14ac:dyDescent="0.25">
      <c r="B97" s="26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Q97" s="11"/>
    </row>
    <row r="98" spans="2:17" s="1" customFormat="1" x14ac:dyDescent="0.25">
      <c r="B98" s="23" t="s">
        <v>57</v>
      </c>
      <c r="C98" s="24"/>
      <c r="D98" s="25">
        <f>+D109</f>
        <v>0</v>
      </c>
      <c r="E98" s="25">
        <f t="shared" ref="E98:O98" si="11">+E109</f>
        <v>0</v>
      </c>
      <c r="F98" s="25">
        <f t="shared" si="11"/>
        <v>22917577.510000005</v>
      </c>
      <c r="G98" s="25">
        <f t="shared" si="11"/>
        <v>0</v>
      </c>
      <c r="H98" s="25">
        <f t="shared" si="11"/>
        <v>11278545.200000001</v>
      </c>
      <c r="I98" s="25">
        <f t="shared" si="11"/>
        <v>66856235.069999993</v>
      </c>
      <c r="J98" s="25">
        <f t="shared" si="11"/>
        <v>0</v>
      </c>
      <c r="K98" s="25">
        <f t="shared" si="11"/>
        <v>0</v>
      </c>
      <c r="L98" s="25">
        <f t="shared" si="11"/>
        <v>6182091.2099999785</v>
      </c>
      <c r="M98" s="25">
        <f t="shared" si="11"/>
        <v>3256639.1599999927</v>
      </c>
      <c r="N98" s="25">
        <f t="shared" si="11"/>
        <v>306591.72999998927</v>
      </c>
      <c r="O98" s="25">
        <f t="shared" si="11"/>
        <v>15623534.789999995</v>
      </c>
      <c r="P98" s="13"/>
      <c r="Q98" s="13"/>
    </row>
    <row r="99" spans="2:17" s="1" customFormat="1" x14ac:dyDescent="0.25">
      <c r="B99" s="23" t="s">
        <v>58</v>
      </c>
      <c r="C99" s="24"/>
      <c r="D99" s="25">
        <f>+D100+D101</f>
        <v>0</v>
      </c>
      <c r="E99" s="25">
        <f t="shared" ref="E99:O99" si="12">+E100+E101</f>
        <v>0</v>
      </c>
      <c r="F99" s="25">
        <f t="shared" si="12"/>
        <v>20114493.039999992</v>
      </c>
      <c r="G99" s="25">
        <f t="shared" si="12"/>
        <v>0</v>
      </c>
      <c r="H99" s="25">
        <f t="shared" si="12"/>
        <v>10358617.420000002</v>
      </c>
      <c r="I99" s="25">
        <f t="shared" si="12"/>
        <v>66856235.069999993</v>
      </c>
      <c r="J99" s="25">
        <f t="shared" si="12"/>
        <v>0</v>
      </c>
      <c r="K99" s="25">
        <f t="shared" si="12"/>
        <v>0</v>
      </c>
      <c r="L99" s="25">
        <f t="shared" si="12"/>
        <v>6182091.2099999785</v>
      </c>
      <c r="M99" s="25">
        <f t="shared" si="12"/>
        <v>399131.9999999702</v>
      </c>
      <c r="N99" s="25">
        <f t="shared" si="12"/>
        <v>306591.72999998927</v>
      </c>
      <c r="O99" s="25">
        <f t="shared" si="12"/>
        <v>0</v>
      </c>
      <c r="P99" s="13"/>
      <c r="Q99" s="13"/>
    </row>
    <row r="100" spans="2:17" x14ac:dyDescent="0.25">
      <c r="B100" s="26" t="s">
        <v>59</v>
      </c>
      <c r="C100" s="27"/>
      <c r="D100" s="28">
        <v>0</v>
      </c>
      <c r="E100" s="25">
        <f t="shared" ref="E100" si="13">+E101+E102</f>
        <v>0</v>
      </c>
      <c r="F100" s="28">
        <v>20114493.039999992</v>
      </c>
      <c r="G100" s="28"/>
      <c r="H100" s="28">
        <v>10358617.420000002</v>
      </c>
      <c r="I100" s="28">
        <v>66856235.069999993</v>
      </c>
      <c r="J100" s="28"/>
      <c r="K100" s="28"/>
      <c r="L100" s="28">
        <v>6182091.2099999785</v>
      </c>
      <c r="M100" s="28">
        <v>399131.9999999702</v>
      </c>
      <c r="N100" s="28">
        <v>306591.72999998927</v>
      </c>
      <c r="O100" s="28"/>
      <c r="Q100" s="11"/>
    </row>
    <row r="101" spans="2:17" x14ac:dyDescent="0.25">
      <c r="B101" s="26" t="s">
        <v>60</v>
      </c>
      <c r="C101" s="27"/>
      <c r="D101" s="28">
        <v>0</v>
      </c>
      <c r="E101" s="25">
        <f t="shared" ref="E101" si="14">+E102+E103</f>
        <v>0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Q101" s="11"/>
    </row>
    <row r="102" spans="2:17" s="8" customFormat="1" x14ac:dyDescent="0.25">
      <c r="B102" s="26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11"/>
      <c r="Q102" s="11"/>
    </row>
    <row r="103" spans="2:17" s="1" customFormat="1" x14ac:dyDescent="0.25">
      <c r="B103" s="23" t="s">
        <v>61</v>
      </c>
      <c r="C103" s="24"/>
      <c r="D103" s="25">
        <f>+D104+D105</f>
        <v>0</v>
      </c>
      <c r="E103" s="25">
        <f t="shared" ref="E103:O103" si="15">+E104+E105</f>
        <v>0</v>
      </c>
      <c r="F103" s="25">
        <f t="shared" si="15"/>
        <v>2803084.4700000137</v>
      </c>
      <c r="G103" s="25">
        <f t="shared" si="15"/>
        <v>0</v>
      </c>
      <c r="H103" s="25">
        <f t="shared" si="15"/>
        <v>919927.77999999933</v>
      </c>
      <c r="I103" s="25">
        <f t="shared" si="15"/>
        <v>0</v>
      </c>
      <c r="J103" s="25">
        <f t="shared" si="15"/>
        <v>0</v>
      </c>
      <c r="K103" s="25">
        <f t="shared" si="15"/>
        <v>0</v>
      </c>
      <c r="L103" s="25">
        <f t="shared" si="15"/>
        <v>0</v>
      </c>
      <c r="M103" s="25">
        <f t="shared" si="15"/>
        <v>2857507.1600000225</v>
      </c>
      <c r="N103" s="25">
        <f t="shared" si="15"/>
        <v>0</v>
      </c>
      <c r="O103" s="25">
        <f t="shared" si="15"/>
        <v>15623534.789999995</v>
      </c>
      <c r="P103" s="13"/>
      <c r="Q103" s="13"/>
    </row>
    <row r="104" spans="2:17" x14ac:dyDescent="0.25">
      <c r="B104" s="26" t="s">
        <v>62</v>
      </c>
      <c r="C104" s="27"/>
      <c r="D104" s="28">
        <v>0</v>
      </c>
      <c r="E104" s="28">
        <v>0</v>
      </c>
      <c r="F104" s="28">
        <v>2803084.4700000137</v>
      </c>
      <c r="G104" s="28">
        <v>0</v>
      </c>
      <c r="H104" s="28">
        <v>919927.77999999933</v>
      </c>
      <c r="I104" s="28">
        <v>0</v>
      </c>
      <c r="J104" s="28">
        <v>0</v>
      </c>
      <c r="K104" s="28">
        <v>0</v>
      </c>
      <c r="L104" s="28">
        <v>0</v>
      </c>
      <c r="M104" s="28">
        <v>2857507.1600000225</v>
      </c>
      <c r="N104" s="28">
        <v>0</v>
      </c>
      <c r="O104" s="28">
        <v>15623534.789999995</v>
      </c>
      <c r="Q104" s="11"/>
    </row>
    <row r="105" spans="2:17" x14ac:dyDescent="0.25">
      <c r="B105" s="26" t="s">
        <v>63</v>
      </c>
      <c r="C105" s="27"/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/>
      <c r="Q105" s="11"/>
    </row>
    <row r="106" spans="2:17" s="8" customFormat="1" x14ac:dyDescent="0.25">
      <c r="B106" s="26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1"/>
      <c r="Q106" s="11"/>
    </row>
    <row r="107" spans="2:17" s="1" customFormat="1" x14ac:dyDescent="0.25">
      <c r="B107" s="23" t="s">
        <v>64</v>
      </c>
      <c r="C107" s="24"/>
      <c r="D107" s="25">
        <f>+D108</f>
        <v>0</v>
      </c>
      <c r="E107" s="25">
        <f t="shared" ref="E107:O107" si="16">+E108</f>
        <v>0</v>
      </c>
      <c r="F107" s="25">
        <f t="shared" si="16"/>
        <v>0</v>
      </c>
      <c r="G107" s="25">
        <f t="shared" si="16"/>
        <v>0</v>
      </c>
      <c r="H107" s="25">
        <f t="shared" si="16"/>
        <v>0</v>
      </c>
      <c r="I107" s="25">
        <f t="shared" si="16"/>
        <v>0</v>
      </c>
      <c r="J107" s="25">
        <f t="shared" si="16"/>
        <v>0</v>
      </c>
      <c r="K107" s="25">
        <f t="shared" si="16"/>
        <v>0</v>
      </c>
      <c r="L107" s="25">
        <f t="shared" si="16"/>
        <v>0</v>
      </c>
      <c r="M107" s="25">
        <f t="shared" si="16"/>
        <v>0</v>
      </c>
      <c r="N107" s="25">
        <f t="shared" si="16"/>
        <v>0</v>
      </c>
      <c r="O107" s="25">
        <f t="shared" si="16"/>
        <v>0</v>
      </c>
      <c r="P107" s="13"/>
      <c r="Q107" s="13"/>
    </row>
    <row r="108" spans="2:17" x14ac:dyDescent="0.25">
      <c r="B108" s="26" t="s">
        <v>65</v>
      </c>
      <c r="C108" s="27"/>
      <c r="D108" s="28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Q108" s="11"/>
    </row>
    <row r="109" spans="2:17" s="1" customFormat="1" x14ac:dyDescent="0.25">
      <c r="B109" s="23" t="s">
        <v>66</v>
      </c>
      <c r="C109" s="24"/>
      <c r="D109" s="25">
        <f>+D107+D103+D99</f>
        <v>0</v>
      </c>
      <c r="E109" s="25">
        <f t="shared" ref="E109:O109" si="17">+E107+E103+E99</f>
        <v>0</v>
      </c>
      <c r="F109" s="25">
        <f t="shared" si="17"/>
        <v>22917577.510000005</v>
      </c>
      <c r="G109" s="25">
        <f t="shared" si="17"/>
        <v>0</v>
      </c>
      <c r="H109" s="25">
        <f t="shared" si="17"/>
        <v>11278545.200000001</v>
      </c>
      <c r="I109" s="25">
        <f t="shared" si="17"/>
        <v>66856235.069999993</v>
      </c>
      <c r="J109" s="25">
        <f t="shared" si="17"/>
        <v>0</v>
      </c>
      <c r="K109" s="25">
        <f t="shared" si="17"/>
        <v>0</v>
      </c>
      <c r="L109" s="25">
        <f t="shared" si="17"/>
        <v>6182091.2099999785</v>
      </c>
      <c r="M109" s="25">
        <f t="shared" si="17"/>
        <v>3256639.1599999927</v>
      </c>
      <c r="N109" s="25">
        <f t="shared" si="17"/>
        <v>306591.72999998927</v>
      </c>
      <c r="O109" s="25">
        <f t="shared" si="17"/>
        <v>15623534.789999995</v>
      </c>
      <c r="P109" s="13"/>
      <c r="Q109" s="13"/>
    </row>
    <row r="110" spans="2:17" ht="9.75" customHeight="1" x14ac:dyDescent="0.25">
      <c r="B110" s="26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Q110" s="11"/>
    </row>
    <row r="111" spans="2:17" ht="20.25" customHeight="1" x14ac:dyDescent="0.25">
      <c r="B111" s="29" t="s">
        <v>67</v>
      </c>
      <c r="C111" s="30"/>
      <c r="D111" s="31">
        <f>+D96+D109</f>
        <v>27946713.649999999</v>
      </c>
      <c r="E111" s="31">
        <f t="shared" ref="E111:O111" si="18">+E96+E109</f>
        <v>29564156.329999998</v>
      </c>
      <c r="F111" s="31">
        <f t="shared" si="18"/>
        <v>43160461.980000004</v>
      </c>
      <c r="G111" s="31">
        <f t="shared" si="18"/>
        <v>34802683.060000002</v>
      </c>
      <c r="H111" s="31">
        <f t="shared" si="18"/>
        <v>31200694.980000004</v>
      </c>
      <c r="I111" s="31">
        <f t="shared" si="18"/>
        <v>108070434.38999999</v>
      </c>
      <c r="J111" s="31">
        <f t="shared" si="18"/>
        <v>30112310.16</v>
      </c>
      <c r="K111" s="31">
        <f t="shared" si="18"/>
        <v>33241709.68</v>
      </c>
      <c r="L111" s="31">
        <f t="shared" si="18"/>
        <v>44674477.299999982</v>
      </c>
      <c r="M111" s="31">
        <f t="shared" si="18"/>
        <v>33044019.479999993</v>
      </c>
      <c r="N111" s="31">
        <f t="shared" si="18"/>
        <v>30175454.449999988</v>
      </c>
      <c r="O111" s="31">
        <f t="shared" si="18"/>
        <v>54714338.429999992</v>
      </c>
      <c r="Q111" s="11"/>
    </row>
    <row r="112" spans="2:17" s="8" customFormat="1" x14ac:dyDescent="0.25">
      <c r="B112" s="32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11"/>
      <c r="Q112" s="11"/>
    </row>
    <row r="113" spans="2:17" s="8" customFormat="1" x14ac:dyDescent="0.25">
      <c r="B113" s="32"/>
      <c r="C113" s="3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11"/>
      <c r="Q113" s="11"/>
    </row>
    <row r="114" spans="2:17" s="8" customFormat="1" x14ac:dyDescent="0.25">
      <c r="B114" s="32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11"/>
      <c r="Q114" s="11"/>
    </row>
    <row r="115" spans="2:17" s="8" customFormat="1" x14ac:dyDescent="0.25">
      <c r="B115" s="32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11"/>
      <c r="Q115" s="11"/>
    </row>
    <row r="116" spans="2:17" s="8" customFormat="1" x14ac:dyDescent="0.25">
      <c r="B116" s="32"/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11"/>
      <c r="Q116" s="11"/>
    </row>
    <row r="117" spans="2:17" s="8" customFormat="1" ht="15.75" x14ac:dyDescent="0.25">
      <c r="B117" s="55" t="s">
        <v>132</v>
      </c>
      <c r="C117" s="33"/>
      <c r="D117" s="34"/>
      <c r="E117" s="57" t="s">
        <v>136</v>
      </c>
      <c r="F117" s="57"/>
      <c r="G117" s="57"/>
      <c r="H117" s="34"/>
      <c r="I117" s="57" t="s">
        <v>134</v>
      </c>
      <c r="J117" s="57"/>
      <c r="K117" s="57"/>
      <c r="L117" s="34"/>
      <c r="M117" s="34"/>
      <c r="N117" s="34"/>
      <c r="O117" s="34"/>
      <c r="P117" s="11"/>
      <c r="Q117" s="11"/>
    </row>
    <row r="118" spans="2:17" s="8" customFormat="1" ht="15.75" x14ac:dyDescent="0.25">
      <c r="B118" s="55" t="s">
        <v>153</v>
      </c>
      <c r="C118" s="33"/>
      <c r="D118" s="34"/>
      <c r="E118" s="57" t="s">
        <v>133</v>
      </c>
      <c r="F118" s="57"/>
      <c r="G118" s="57"/>
      <c r="H118" s="34"/>
      <c r="I118" s="57" t="s">
        <v>135</v>
      </c>
      <c r="J118" s="57"/>
      <c r="K118" s="57"/>
      <c r="L118" s="34"/>
      <c r="M118" s="34"/>
      <c r="N118" s="34"/>
      <c r="O118" s="34"/>
      <c r="P118" s="11"/>
      <c r="Q118" s="11"/>
    </row>
    <row r="119" spans="2:17" s="8" customFormat="1" x14ac:dyDescent="0.25">
      <c r="B119" s="32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11"/>
      <c r="Q119" s="11"/>
    </row>
    <row r="120" spans="2:17" s="8" customFormat="1" x14ac:dyDescent="0.25">
      <c r="B120" s="32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11"/>
      <c r="Q120" s="11"/>
    </row>
    <row r="121" spans="2:17" s="8" customFormat="1" x14ac:dyDescent="0.25">
      <c r="B121" s="32"/>
      <c r="C121" s="3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11"/>
      <c r="Q121" s="11"/>
    </row>
    <row r="122" spans="2:17" s="8" customFormat="1" x14ac:dyDescent="0.25">
      <c r="B122" s="32"/>
      <c r="C122" s="3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11"/>
      <c r="Q122" s="11"/>
    </row>
    <row r="123" spans="2:17" s="8" customFormat="1" x14ac:dyDescent="0.25">
      <c r="B123" s="32"/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11"/>
      <c r="Q123" s="11"/>
    </row>
    <row r="124" spans="2:17" s="8" customFormat="1" x14ac:dyDescent="0.25">
      <c r="B124" s="32"/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11"/>
      <c r="Q124" s="11"/>
    </row>
    <row r="125" spans="2:17" s="8" customFormat="1" x14ac:dyDescent="0.25">
      <c r="B125" s="32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11"/>
      <c r="Q125" s="11"/>
    </row>
    <row r="126" spans="2:17" x14ac:dyDescent="0.25">
      <c r="Q126" s="11"/>
    </row>
    <row r="127" spans="2:17" ht="15.75" x14ac:dyDescent="0.25">
      <c r="F127" s="64"/>
      <c r="G127" s="64"/>
      <c r="H127" s="64"/>
      <c r="I127" s="64"/>
      <c r="K127" s="58"/>
      <c r="L127" s="58"/>
      <c r="M127" s="58"/>
      <c r="Q127" s="11"/>
    </row>
    <row r="128" spans="2:17" x14ac:dyDescent="0.25">
      <c r="B128" s="35"/>
      <c r="G128" s="12"/>
      <c r="H128" s="12"/>
      <c r="I128" s="12"/>
    </row>
    <row r="129" spans="2:13" ht="15.75" customHeight="1" x14ac:dyDescent="0.25">
      <c r="B129" s="61"/>
      <c r="C129" s="61"/>
      <c r="D129" s="61"/>
      <c r="E129" s="61"/>
      <c r="F129" s="59"/>
      <c r="G129" s="59"/>
      <c r="H129" s="59"/>
      <c r="I129" s="59"/>
      <c r="K129" s="59"/>
      <c r="L129" s="59"/>
      <c r="M129" s="59"/>
    </row>
    <row r="130" spans="2:13" ht="15.75" x14ac:dyDescent="0.25">
      <c r="B130" s="61"/>
      <c r="C130" s="61"/>
      <c r="D130" s="61"/>
      <c r="E130" s="61"/>
      <c r="G130" s="12"/>
      <c r="H130" s="12"/>
      <c r="I130" s="12"/>
    </row>
    <row r="131" spans="2:13" x14ac:dyDescent="0.25">
      <c r="G131" s="12"/>
      <c r="H131" s="12"/>
      <c r="I131" s="12"/>
    </row>
    <row r="132" spans="2:13" ht="15.75" x14ac:dyDescent="0.25">
      <c r="B132" s="59"/>
      <c r="C132" s="59"/>
      <c r="D132" s="15"/>
      <c r="E132" s="15"/>
      <c r="F132" s="15"/>
      <c r="G132" s="59"/>
      <c r="H132" s="59"/>
      <c r="I132" s="59"/>
      <c r="J132" s="59"/>
      <c r="K132" s="59"/>
      <c r="L132" s="59"/>
      <c r="M132" s="59"/>
    </row>
    <row r="133" spans="2:13" ht="15.75" x14ac:dyDescent="0.25">
      <c r="B133" s="60"/>
      <c r="C133" s="60"/>
      <c r="D133" s="62"/>
      <c r="E133" s="62"/>
      <c r="F133" s="62"/>
      <c r="G133" s="59"/>
      <c r="H133" s="59"/>
      <c r="I133" s="59"/>
      <c r="J133" s="59"/>
      <c r="K133" s="59"/>
      <c r="L133" s="59"/>
      <c r="M133" s="59"/>
    </row>
    <row r="134" spans="2:13" x14ac:dyDescent="0.25">
      <c r="B134" s="60"/>
      <c r="C134" s="60"/>
      <c r="F134" s="16"/>
      <c r="G134" s="63"/>
      <c r="H134" s="63"/>
      <c r="I134" s="63"/>
      <c r="J134" s="16"/>
      <c r="K134" s="16"/>
      <c r="L134" s="16"/>
    </row>
    <row r="135" spans="2:13" ht="15.75" hidden="1" x14ac:dyDescent="0.25">
      <c r="G135" s="59"/>
      <c r="H135" s="59"/>
      <c r="I135" s="59"/>
      <c r="J135" s="59"/>
    </row>
    <row r="136" spans="2:13" hidden="1" x14ac:dyDescent="0.25">
      <c r="G136" s="36"/>
      <c r="H136" s="12"/>
      <c r="I136" s="12"/>
    </row>
    <row r="137" spans="2:13" hidden="1" x14ac:dyDescent="0.25">
      <c r="F137" s="12"/>
      <c r="G137" s="14"/>
      <c r="K137" s="12" t="s">
        <v>110</v>
      </c>
      <c r="L137" s="12"/>
    </row>
    <row r="138" spans="2:13" x14ac:dyDescent="0.25">
      <c r="F138" s="12"/>
      <c r="K138" s="12" t="s">
        <v>110</v>
      </c>
      <c r="L138" s="12"/>
    </row>
    <row r="139" spans="2:13" ht="15.75" x14ac:dyDescent="0.25">
      <c r="G139" s="59"/>
      <c r="H139" s="59"/>
      <c r="I139" s="59"/>
      <c r="J139" s="59"/>
    </row>
    <row r="140" spans="2:13" x14ac:dyDescent="0.25">
      <c r="G140" s="60"/>
      <c r="H140" s="60"/>
      <c r="I140" s="60"/>
      <c r="J140" s="60"/>
    </row>
  </sheetData>
  <mergeCells count="25">
    <mergeCell ref="G140:J140"/>
    <mergeCell ref="G134:I134"/>
    <mergeCell ref="G135:J135"/>
    <mergeCell ref="G139:J139"/>
    <mergeCell ref="F127:I127"/>
    <mergeCell ref="K127:M127"/>
    <mergeCell ref="K133:M133"/>
    <mergeCell ref="B134:C134"/>
    <mergeCell ref="B129:E129"/>
    <mergeCell ref="B133:C133"/>
    <mergeCell ref="B132:C132"/>
    <mergeCell ref="K132:M132"/>
    <mergeCell ref="K129:M129"/>
    <mergeCell ref="F129:I129"/>
    <mergeCell ref="G132:J132"/>
    <mergeCell ref="G133:J133"/>
    <mergeCell ref="D133:F133"/>
    <mergeCell ref="B130:E130"/>
    <mergeCell ref="B1:O1"/>
    <mergeCell ref="B2:O2"/>
    <mergeCell ref="B3:O3"/>
    <mergeCell ref="E117:G117"/>
    <mergeCell ref="E118:G118"/>
    <mergeCell ref="I117:K117"/>
    <mergeCell ref="I118:K11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3.42578125" bestFit="1" customWidth="1"/>
    <col min="3" max="3" width="19.140625" bestFit="1" customWidth="1"/>
    <col min="4" max="8" width="14.140625" bestFit="1" customWidth="1"/>
    <col min="9" max="9" width="15.28515625" bestFit="1" customWidth="1"/>
    <col min="10" max="15" width="14.140625" bestFit="1" customWidth="1"/>
  </cols>
  <sheetData>
    <row r="1" spans="1:16" s="8" customForma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8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8.75" customHeight="1" x14ac:dyDescent="0.25">
      <c r="A4" s="37"/>
      <c r="B4" s="37"/>
      <c r="C4" s="37"/>
      <c r="D4" s="65" t="s">
        <v>141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37"/>
      <c r="P4" s="37"/>
    </row>
    <row r="5" spans="1:16" x14ac:dyDescent="0.25">
      <c r="A5" s="37"/>
      <c r="B5" s="37"/>
      <c r="C5" s="37"/>
      <c r="D5" s="66" t="s">
        <v>137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37"/>
    </row>
    <row r="6" spans="1:16" x14ac:dyDescent="0.25">
      <c r="A6" s="29" t="s">
        <v>94</v>
      </c>
      <c r="B6" s="29" t="s">
        <v>95</v>
      </c>
      <c r="C6" s="29" t="s">
        <v>96</v>
      </c>
      <c r="D6" s="29" t="s">
        <v>1</v>
      </c>
      <c r="E6" s="29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29" t="s">
        <v>8</v>
      </c>
      <c r="L6" s="29" t="s">
        <v>9</v>
      </c>
      <c r="M6" s="29" t="s">
        <v>10</v>
      </c>
      <c r="N6" s="29" t="s">
        <v>11</v>
      </c>
      <c r="O6" s="29" t="s">
        <v>12</v>
      </c>
      <c r="P6" s="37"/>
    </row>
    <row r="7" spans="1:16" x14ac:dyDescent="0.25">
      <c r="A7" s="26" t="s">
        <v>97</v>
      </c>
      <c r="B7" s="26" t="s">
        <v>98</v>
      </c>
      <c r="C7" s="26" t="s">
        <v>99</v>
      </c>
      <c r="D7" s="38">
        <v>1598764</v>
      </c>
      <c r="E7" s="38">
        <v>1598764</v>
      </c>
      <c r="F7" s="38">
        <f>1598764+10296372.36</f>
        <v>11895136.359999999</v>
      </c>
      <c r="G7" s="38">
        <v>1598764</v>
      </c>
      <c r="H7" s="38">
        <f>1598764+13618335.6</f>
        <v>15217099.6</v>
      </c>
      <c r="I7" s="38">
        <v>1598764</v>
      </c>
      <c r="J7" s="38">
        <f>1598764+3106590.67+3106590.67</f>
        <v>7811945.3399999999</v>
      </c>
      <c r="K7" s="38">
        <f>1598764+3106590.67</f>
        <v>4705354.67</v>
      </c>
      <c r="L7" s="38">
        <f>1598764+3106590.67+17848207.26</f>
        <v>22553561.93</v>
      </c>
      <c r="M7" s="38">
        <v>4705354.67</v>
      </c>
      <c r="N7" s="38">
        <v>4705354.67</v>
      </c>
      <c r="O7" s="38">
        <v>5754046.5999999996</v>
      </c>
      <c r="P7" s="37"/>
    </row>
    <row r="8" spans="1:16" x14ac:dyDescent="0.25">
      <c r="A8" s="26" t="s">
        <v>97</v>
      </c>
      <c r="B8" s="26" t="s">
        <v>100</v>
      </c>
      <c r="C8" s="26" t="s">
        <v>99</v>
      </c>
      <c r="D8" s="38"/>
      <c r="E8" s="38"/>
      <c r="F8" s="38">
        <f>4666666+4666666+4666666</f>
        <v>13999998</v>
      </c>
      <c r="G8" s="38"/>
      <c r="H8" s="38"/>
      <c r="I8" s="38">
        <f>6222222+6222222+6222222+70000000</f>
        <v>88666666</v>
      </c>
      <c r="J8" s="38"/>
      <c r="K8" s="38">
        <v>6222222</v>
      </c>
      <c r="L8" s="38">
        <v>6222223</v>
      </c>
      <c r="M8" s="38">
        <v>12444444.560000001</v>
      </c>
      <c r="N8" s="38">
        <v>6222221.5599999996</v>
      </c>
      <c r="O8" s="38">
        <v>6222221.5999999996</v>
      </c>
      <c r="P8" s="37"/>
    </row>
    <row r="9" spans="1:16" x14ac:dyDescent="0.25">
      <c r="A9" s="26" t="s">
        <v>97</v>
      </c>
      <c r="B9" s="26" t="s">
        <v>101</v>
      </c>
      <c r="C9" s="26" t="s">
        <v>102</v>
      </c>
      <c r="D9" s="38">
        <v>14818819.09</v>
      </c>
      <c r="E9" s="38">
        <v>18635502.359999999</v>
      </c>
      <c r="F9" s="38">
        <v>17265327.620000001</v>
      </c>
      <c r="G9" s="38">
        <v>15376451.029999999</v>
      </c>
      <c r="H9" s="38">
        <v>15983595.380000001</v>
      </c>
      <c r="I9" s="38">
        <v>16290113.85</v>
      </c>
      <c r="J9" s="38">
        <v>16249044.25</v>
      </c>
      <c r="K9" s="38">
        <v>15790081.300000001</v>
      </c>
      <c r="L9" s="38">
        <v>15589023.77</v>
      </c>
      <c r="M9" s="38">
        <v>15894220.25</v>
      </c>
      <c r="N9" s="38">
        <v>14900006.41</v>
      </c>
      <c r="O9" s="38">
        <v>16916192.300000001</v>
      </c>
      <c r="P9" s="37"/>
    </row>
    <row r="10" spans="1:16" x14ac:dyDescent="0.25">
      <c r="A10" s="26" t="s">
        <v>97</v>
      </c>
      <c r="B10" s="26" t="s">
        <v>103</v>
      </c>
      <c r="C10" s="26"/>
      <c r="D10" s="38">
        <v>10140867.140000001</v>
      </c>
      <c r="E10" s="38">
        <v>9306645.4000000097</v>
      </c>
      <c r="F10" s="38"/>
      <c r="G10" s="38">
        <v>16399404.359999999</v>
      </c>
      <c r="H10" s="38"/>
      <c r="I10" s="38"/>
      <c r="J10" s="38">
        <v>4471443.5099999905</v>
      </c>
      <c r="K10" s="38">
        <v>4391948.4000000097</v>
      </c>
      <c r="L10" s="38"/>
      <c r="M10" s="38"/>
      <c r="N10" s="38"/>
      <c r="O10" s="38">
        <v>25821877.929999977</v>
      </c>
      <c r="P10" s="37"/>
    </row>
    <row r="11" spans="1:16" x14ac:dyDescent="0.25">
      <c r="A11" s="26"/>
      <c r="B11" s="26" t="s">
        <v>116</v>
      </c>
      <c r="C11" s="26"/>
      <c r="D11" s="38">
        <v>1388263.42</v>
      </c>
      <c r="E11" s="38">
        <v>23244.569999992847</v>
      </c>
      <c r="F11" s="38"/>
      <c r="G11" s="38">
        <v>1428063.67</v>
      </c>
      <c r="H11" s="38"/>
      <c r="I11" s="38">
        <v>1514890.5400000028</v>
      </c>
      <c r="J11" s="38">
        <v>1579877.0600000098</v>
      </c>
      <c r="K11" s="38">
        <v>2132103.3099999987</v>
      </c>
      <c r="L11" s="38">
        <v>309668.59999996051</v>
      </c>
      <c r="M11" s="38"/>
      <c r="N11" s="38">
        <v>4347871.8099999996</v>
      </c>
      <c r="O11" s="38"/>
      <c r="P11" s="37"/>
    </row>
    <row r="12" spans="1:16" x14ac:dyDescent="0.25">
      <c r="A12" s="26"/>
      <c r="B12" s="26"/>
      <c r="C12" s="2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7"/>
    </row>
    <row r="13" spans="1:16" x14ac:dyDescent="0.25">
      <c r="A13" s="26"/>
      <c r="B13" s="26"/>
      <c r="C13" s="26"/>
      <c r="D13" s="39">
        <f t="shared" ref="D13:O13" si="0">SUM(D7:D12)</f>
        <v>27946713.649999999</v>
      </c>
      <c r="E13" s="39">
        <f t="shared" si="0"/>
        <v>29564156.330000002</v>
      </c>
      <c r="F13" s="39">
        <f t="shared" si="0"/>
        <v>43160461.980000004</v>
      </c>
      <c r="G13" s="39">
        <f t="shared" si="0"/>
        <v>34802683.060000002</v>
      </c>
      <c r="H13" s="39">
        <f t="shared" si="0"/>
        <v>31200694.98</v>
      </c>
      <c r="I13" s="39">
        <f t="shared" si="0"/>
        <v>108070434.39</v>
      </c>
      <c r="J13" s="39">
        <f t="shared" si="0"/>
        <v>30112310.16</v>
      </c>
      <c r="K13" s="39">
        <f t="shared" si="0"/>
        <v>33241709.680000007</v>
      </c>
      <c r="L13" s="39">
        <f t="shared" si="0"/>
        <v>44674477.299999967</v>
      </c>
      <c r="M13" s="39">
        <f t="shared" si="0"/>
        <v>33044019.48</v>
      </c>
      <c r="N13" s="39">
        <f t="shared" si="0"/>
        <v>30175454.449999999</v>
      </c>
      <c r="O13" s="39">
        <f t="shared" si="0"/>
        <v>54714338.429999977</v>
      </c>
      <c r="P13" s="37"/>
    </row>
    <row r="14" spans="1:16" s="8" customFormat="1" x14ac:dyDescent="0.25">
      <c r="A14" s="40"/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7"/>
    </row>
    <row r="15" spans="1:16" s="8" customFormat="1" x14ac:dyDescent="0.25">
      <c r="A15" s="40"/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7"/>
    </row>
    <row r="16" spans="1:16" s="8" customFormat="1" x14ac:dyDescent="0.25">
      <c r="A16" s="40"/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7"/>
    </row>
    <row r="17" spans="1:16" s="8" customFormat="1" x14ac:dyDescent="0.25">
      <c r="A17" s="40"/>
      <c r="B17" s="40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7"/>
    </row>
    <row r="18" spans="1:16" s="8" customFormat="1" x14ac:dyDescent="0.25">
      <c r="A18" s="40"/>
      <c r="B18" s="40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7"/>
    </row>
    <row r="19" spans="1:16" s="8" customFormat="1" ht="15.75" x14ac:dyDescent="0.25">
      <c r="A19" s="40"/>
      <c r="B19" s="68" t="s">
        <v>132</v>
      </c>
      <c r="C19" s="68"/>
      <c r="D19" s="41"/>
      <c r="E19" s="57" t="s">
        <v>136</v>
      </c>
      <c r="F19" s="57"/>
      <c r="G19" s="57"/>
      <c r="H19" s="41"/>
      <c r="I19" s="41"/>
      <c r="J19" s="57" t="s">
        <v>134</v>
      </c>
      <c r="K19" s="57"/>
      <c r="L19" s="57"/>
      <c r="M19" s="41"/>
      <c r="N19" s="41"/>
      <c r="O19" s="41"/>
      <c r="P19" s="37"/>
    </row>
    <row r="20" spans="1:16" s="8" customFormat="1" ht="15.75" x14ac:dyDescent="0.25">
      <c r="A20" s="40"/>
      <c r="B20" s="69" t="s">
        <v>145</v>
      </c>
      <c r="C20" s="69"/>
      <c r="D20" s="41"/>
      <c r="E20" s="57" t="s">
        <v>133</v>
      </c>
      <c r="F20" s="57"/>
      <c r="G20" s="57"/>
      <c r="H20" s="41"/>
      <c r="I20" s="41"/>
      <c r="J20" s="57" t="s">
        <v>135</v>
      </c>
      <c r="K20" s="57"/>
      <c r="L20" s="57"/>
      <c r="M20" s="41"/>
      <c r="N20" s="41"/>
      <c r="O20" s="41"/>
      <c r="P20" s="37"/>
    </row>
    <row r="21" spans="1:16" s="8" customFormat="1" x14ac:dyDescent="0.25">
      <c r="A21" s="40"/>
      <c r="B21" s="4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7"/>
    </row>
    <row r="22" spans="1:16" s="8" customFormat="1" x14ac:dyDescent="0.25">
      <c r="A22" s="40"/>
      <c r="B22" s="4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7"/>
    </row>
    <row r="23" spans="1:16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5.75" customHeight="1" x14ac:dyDescent="0.25">
      <c r="A24" s="11"/>
      <c r="B24" s="67"/>
      <c r="C24" s="67"/>
      <c r="D24" s="67"/>
      <c r="E24" s="67"/>
      <c r="F24" s="60"/>
      <c r="G24" s="60"/>
      <c r="H24" s="60"/>
      <c r="I24" s="60"/>
      <c r="J24" s="11"/>
      <c r="K24" s="60"/>
      <c r="L24" s="60"/>
      <c r="M24" s="60"/>
      <c r="N24" s="11"/>
      <c r="O24" s="11"/>
      <c r="P24" s="37"/>
    </row>
    <row r="25" spans="1:16" hidden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7"/>
    </row>
    <row r="26" spans="1:16" hidden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7"/>
    </row>
    <row r="27" spans="1:16" hidden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7"/>
    </row>
    <row r="28" spans="1:16" hidden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7"/>
    </row>
    <row r="29" spans="1:16" hidden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7"/>
    </row>
    <row r="30" spans="1:16" hidden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7"/>
    </row>
    <row r="31" spans="1:16" hidden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7"/>
    </row>
    <row r="32" spans="1:16" hidden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7"/>
    </row>
    <row r="33" spans="1:16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7"/>
    </row>
    <row r="34" spans="1:16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7"/>
    </row>
    <row r="35" spans="1:16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7"/>
    </row>
    <row r="36" spans="1:16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41" spans="1:16" x14ac:dyDescent="0.25">
      <c r="G41" s="43"/>
    </row>
  </sheetData>
  <mergeCells count="11">
    <mergeCell ref="D4:N4"/>
    <mergeCell ref="D5:O5"/>
    <mergeCell ref="B24:E24"/>
    <mergeCell ref="F24:I24"/>
    <mergeCell ref="K24:M24"/>
    <mergeCell ref="B19:C19"/>
    <mergeCell ref="B20:C20"/>
    <mergeCell ref="E19:G19"/>
    <mergeCell ref="E20:G20"/>
    <mergeCell ref="J19:L19"/>
    <mergeCell ref="J20:L2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sqref="A1:XFD1048576"/>
    </sheetView>
  </sheetViews>
  <sheetFormatPr baseColWidth="10" defaultRowHeight="15" x14ac:dyDescent="0.25"/>
  <cols>
    <col min="1" max="1" width="46.140625" customWidth="1"/>
    <col min="2" max="3" width="11.7109375" bestFit="1" customWidth="1"/>
    <col min="4" max="5" width="13" customWidth="1"/>
    <col min="6" max="6" width="13.140625" customWidth="1"/>
    <col min="7" max="7" width="13.85546875" customWidth="1"/>
    <col min="8" max="8" width="13.5703125" customWidth="1"/>
    <col min="9" max="9" width="13" customWidth="1"/>
    <col min="10" max="10" width="13.5703125" customWidth="1"/>
    <col min="11" max="11" width="13.85546875" bestFit="1" customWidth="1"/>
    <col min="12" max="13" width="11.7109375" bestFit="1" customWidth="1"/>
  </cols>
  <sheetData>
    <row r="1" spans="1:13" x14ac:dyDescent="0.25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5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5">
      <c r="A3" s="70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x14ac:dyDescent="0.25">
      <c r="A4" s="70" t="s">
        <v>140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8" customForma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50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x14ac:dyDescent="0.25">
      <c r="A7" s="51"/>
      <c r="B7" s="46" t="s">
        <v>69</v>
      </c>
      <c r="C7" s="46" t="s">
        <v>70</v>
      </c>
      <c r="D7" s="46" t="s">
        <v>71</v>
      </c>
      <c r="E7" s="46" t="s">
        <v>72</v>
      </c>
      <c r="F7" s="46" t="s">
        <v>73</v>
      </c>
      <c r="G7" s="46" t="s">
        <v>74</v>
      </c>
      <c r="H7" s="46" t="s">
        <v>75</v>
      </c>
      <c r="I7" s="46" t="s">
        <v>76</v>
      </c>
      <c r="J7" s="46" t="s">
        <v>77</v>
      </c>
      <c r="K7" s="46" t="s">
        <v>78</v>
      </c>
      <c r="L7" s="46" t="s">
        <v>79</v>
      </c>
      <c r="M7" s="46" t="s">
        <v>80</v>
      </c>
    </row>
    <row r="8" spans="1:13" x14ac:dyDescent="0.25">
      <c r="A8" s="47" t="s">
        <v>81</v>
      </c>
      <c r="B8" s="48">
        <v>16522065.34</v>
      </c>
      <c r="C8" s="48">
        <f>+B13</f>
        <v>17910328.759999994</v>
      </c>
      <c r="D8" s="48">
        <f t="shared" ref="D8:M8" si="0">+C13</f>
        <v>17933573.329999987</v>
      </c>
      <c r="E8" s="48">
        <f t="shared" si="0"/>
        <v>15130488.859999981</v>
      </c>
      <c r="F8" s="48">
        <f t="shared" si="0"/>
        <v>16558552.529999986</v>
      </c>
      <c r="G8" s="48">
        <f t="shared" si="0"/>
        <v>15638624.749999989</v>
      </c>
      <c r="H8" s="48">
        <f t="shared" si="0"/>
        <v>17153515.289999992</v>
      </c>
      <c r="I8" s="48">
        <f t="shared" si="0"/>
        <v>18733392.350000001</v>
      </c>
      <c r="J8" s="48">
        <f t="shared" si="0"/>
        <v>20865495.66</v>
      </c>
      <c r="K8" s="48">
        <f t="shared" si="0"/>
        <v>21175164.259999998</v>
      </c>
      <c r="L8" s="48">
        <f t="shared" si="0"/>
        <v>18317657.099999998</v>
      </c>
      <c r="M8" s="48">
        <f t="shared" si="0"/>
        <v>22665528.909999993</v>
      </c>
    </row>
    <row r="9" spans="1:13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x14ac:dyDescent="0.25">
      <c r="A10" s="47" t="s">
        <v>147</v>
      </c>
      <c r="B10" s="48">
        <v>27946713.649999999</v>
      </c>
      <c r="C10" s="48">
        <v>29564156.329999998</v>
      </c>
      <c r="D10" s="48">
        <v>20242884.469999999</v>
      </c>
      <c r="E10" s="48">
        <v>34802683.060000002</v>
      </c>
      <c r="F10" s="48">
        <v>19922149.780000001</v>
      </c>
      <c r="G10" s="48">
        <v>41214199.32</v>
      </c>
      <c r="H10" s="48">
        <v>30112310.160000004</v>
      </c>
      <c r="I10" s="48">
        <v>33241709.68</v>
      </c>
      <c r="J10" s="48">
        <v>38492386.090000004</v>
      </c>
      <c r="K10" s="48">
        <v>29787380.32</v>
      </c>
      <c r="L10" s="48">
        <v>29868862.719999999</v>
      </c>
      <c r="M10" s="48">
        <v>39090803.639999986</v>
      </c>
    </row>
    <row r="11" spans="1:13" x14ac:dyDescent="0.25">
      <c r="A11" s="47" t="s">
        <v>82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7" t="s">
        <v>146</v>
      </c>
      <c r="B12" s="48">
        <v>26558450.23</v>
      </c>
      <c r="C12" s="48">
        <v>29540911.760000002</v>
      </c>
      <c r="D12" s="48">
        <v>23045968.940000001</v>
      </c>
      <c r="E12" s="48">
        <v>33374619.390000001</v>
      </c>
      <c r="F12" s="48">
        <v>20842077.559999999</v>
      </c>
      <c r="G12" s="48">
        <v>39699308.780000001</v>
      </c>
      <c r="H12" s="48">
        <v>28532433.099999994</v>
      </c>
      <c r="I12" s="48">
        <v>31109606.370000001</v>
      </c>
      <c r="J12" s="48">
        <v>38182717.490000002</v>
      </c>
      <c r="K12" s="48">
        <v>32644887.48</v>
      </c>
      <c r="L12" s="48">
        <v>25520990.91</v>
      </c>
      <c r="M12" s="48">
        <v>54714338.429999977</v>
      </c>
    </row>
    <row r="13" spans="1:13" x14ac:dyDescent="0.25">
      <c r="A13" s="47" t="s">
        <v>83</v>
      </c>
      <c r="B13" s="48">
        <f t="shared" ref="B13:M13" si="1">+B8+B10-B12</f>
        <v>17910328.759999994</v>
      </c>
      <c r="C13" s="48">
        <f t="shared" si="1"/>
        <v>17933573.329999987</v>
      </c>
      <c r="D13" s="48">
        <f t="shared" si="1"/>
        <v>15130488.859999981</v>
      </c>
      <c r="E13" s="48">
        <f t="shared" si="1"/>
        <v>16558552.529999986</v>
      </c>
      <c r="F13" s="48">
        <f t="shared" si="1"/>
        <v>15638624.749999989</v>
      </c>
      <c r="G13" s="48">
        <f t="shared" si="1"/>
        <v>17153515.289999992</v>
      </c>
      <c r="H13" s="48">
        <f t="shared" si="1"/>
        <v>18733392.350000001</v>
      </c>
      <c r="I13" s="48">
        <f t="shared" si="1"/>
        <v>20865495.66</v>
      </c>
      <c r="J13" s="48">
        <f t="shared" si="1"/>
        <v>21175164.259999998</v>
      </c>
      <c r="K13" s="48">
        <f t="shared" si="1"/>
        <v>18317657.099999998</v>
      </c>
      <c r="L13" s="48">
        <f t="shared" si="1"/>
        <v>22665528.909999993</v>
      </c>
      <c r="M13" s="48">
        <f t="shared" si="1"/>
        <v>7041994.1200000048</v>
      </c>
    </row>
    <row r="14" spans="1:13" x14ac:dyDescent="0.2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47" t="s">
        <v>84</v>
      </c>
      <c r="B15" s="48">
        <f>+B13-B8</f>
        <v>1388263.4199999943</v>
      </c>
      <c r="C15" s="48">
        <f t="shared" ref="C15:M15" si="2">+C13-C8</f>
        <v>23244.569999992847</v>
      </c>
      <c r="D15" s="48">
        <f t="shared" si="2"/>
        <v>-2803084.4700000063</v>
      </c>
      <c r="E15" s="48">
        <f t="shared" si="2"/>
        <v>1428063.6700000055</v>
      </c>
      <c r="F15" s="48">
        <f t="shared" si="2"/>
        <v>-919927.77999999747</v>
      </c>
      <c r="G15" s="48">
        <f t="shared" si="2"/>
        <v>1514890.5400000028</v>
      </c>
      <c r="H15" s="48">
        <f t="shared" si="2"/>
        <v>1579877.0600000098</v>
      </c>
      <c r="I15" s="48">
        <f t="shared" si="2"/>
        <v>2132103.3099999987</v>
      </c>
      <c r="J15" s="48">
        <f t="shared" si="2"/>
        <v>309668.59999999776</v>
      </c>
      <c r="K15" s="48">
        <f t="shared" si="2"/>
        <v>-2857507.16</v>
      </c>
      <c r="L15" s="48">
        <f t="shared" si="2"/>
        <v>4347871.8099999949</v>
      </c>
      <c r="M15" s="48">
        <f t="shared" si="2"/>
        <v>-15623534.789999988</v>
      </c>
    </row>
    <row r="16" spans="1:13" hidden="1" x14ac:dyDescent="0.25">
      <c r="A16" s="45" t="s">
        <v>85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idden="1" x14ac:dyDescent="0.25">
      <c r="A17" s="45" t="s">
        <v>86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idden="1" x14ac:dyDescent="0.25">
      <c r="A18" s="45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x14ac:dyDescent="0.25">
      <c r="A19" s="45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x14ac:dyDescent="0.25">
      <c r="A20" s="50" t="s">
        <v>87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25">
      <c r="A21" s="51"/>
      <c r="B21" s="54" t="s">
        <v>69</v>
      </c>
      <c r="C21" s="54" t="s">
        <v>70</v>
      </c>
      <c r="D21" s="54" t="s">
        <v>71</v>
      </c>
      <c r="E21" s="54" t="s">
        <v>72</v>
      </c>
      <c r="F21" s="54" t="s">
        <v>73</v>
      </c>
      <c r="G21" s="54" t="s">
        <v>74</v>
      </c>
      <c r="H21" s="54" t="s">
        <v>75</v>
      </c>
      <c r="I21" s="54" t="s">
        <v>76</v>
      </c>
      <c r="J21" s="54" t="s">
        <v>77</v>
      </c>
      <c r="K21" s="54" t="s">
        <v>78</v>
      </c>
      <c r="L21" s="54" t="s">
        <v>79</v>
      </c>
      <c r="M21" s="54" t="s">
        <v>80</v>
      </c>
    </row>
    <row r="22" spans="1:13" x14ac:dyDescent="0.25">
      <c r="A22" s="47" t="s">
        <v>88</v>
      </c>
      <c r="B22" s="48">
        <v>102985877.38</v>
      </c>
      <c r="C22" s="48">
        <f>+B26</f>
        <v>92845010.239999995</v>
      </c>
      <c r="D22" s="48">
        <f t="shared" ref="D22:M22" si="3">+C26</f>
        <v>83538364.839999989</v>
      </c>
      <c r="E22" s="48">
        <f t="shared" si="3"/>
        <v>103652857.88</v>
      </c>
      <c r="F22" s="48">
        <f t="shared" si="3"/>
        <v>87253453.519999996</v>
      </c>
      <c r="G22" s="48">
        <f t="shared" si="3"/>
        <v>97612070.939999998</v>
      </c>
      <c r="H22" s="48">
        <f t="shared" si="3"/>
        <v>164468306.00999999</v>
      </c>
      <c r="I22" s="48">
        <f t="shared" si="3"/>
        <v>159996862.5</v>
      </c>
      <c r="J22" s="48">
        <f t="shared" si="3"/>
        <v>155604914.09999999</v>
      </c>
      <c r="K22" s="48">
        <f t="shared" si="3"/>
        <v>161787005.31</v>
      </c>
      <c r="L22" s="48">
        <f t="shared" si="3"/>
        <v>162186137.31</v>
      </c>
      <c r="M22" s="48">
        <f t="shared" si="3"/>
        <v>162492729.03999999</v>
      </c>
    </row>
    <row r="23" spans="1:13" x14ac:dyDescent="0.25">
      <c r="A23" s="47" t="s">
        <v>89</v>
      </c>
      <c r="B23" s="48">
        <v>16417583.09</v>
      </c>
      <c r="C23" s="48">
        <v>20234266.359999999</v>
      </c>
      <c r="D23" s="48">
        <v>43160461.979999997</v>
      </c>
      <c r="E23" s="48">
        <v>16975215.030000001</v>
      </c>
      <c r="F23" s="48">
        <v>31200694.98</v>
      </c>
      <c r="G23" s="48">
        <v>106555543.84999999</v>
      </c>
      <c r="H23" s="48">
        <v>24060989.59</v>
      </c>
      <c r="I23" s="48">
        <v>26717657.969999999</v>
      </c>
      <c r="J23" s="48">
        <v>44364808.700000003</v>
      </c>
      <c r="K23" s="48">
        <v>33044019.48</v>
      </c>
      <c r="L23" s="48">
        <v>25827582.640000001</v>
      </c>
      <c r="M23" s="48">
        <v>28892460.5</v>
      </c>
    </row>
    <row r="24" spans="1:13" x14ac:dyDescent="0.25">
      <c r="A24" s="47" t="s">
        <v>148</v>
      </c>
      <c r="B24" s="48">
        <f>+B22+B23</f>
        <v>119403460.47</v>
      </c>
      <c r="C24" s="48">
        <f>+C22+C23</f>
        <v>113079276.59999999</v>
      </c>
      <c r="D24" s="48">
        <f t="shared" ref="D24:M24" si="4">+D22+D23</f>
        <v>126698826.81999999</v>
      </c>
      <c r="E24" s="48">
        <f t="shared" si="4"/>
        <v>120628072.91</v>
      </c>
      <c r="F24" s="48">
        <f t="shared" si="4"/>
        <v>118454148.5</v>
      </c>
      <c r="G24" s="48">
        <f t="shared" si="4"/>
        <v>204167614.78999999</v>
      </c>
      <c r="H24" s="48">
        <f t="shared" si="4"/>
        <v>188529295.59999999</v>
      </c>
      <c r="I24" s="48">
        <f t="shared" si="4"/>
        <v>186714520.47</v>
      </c>
      <c r="J24" s="48">
        <f t="shared" si="4"/>
        <v>199969722.80000001</v>
      </c>
      <c r="K24" s="48">
        <f t="shared" si="4"/>
        <v>194831024.78999999</v>
      </c>
      <c r="L24" s="48">
        <f t="shared" si="4"/>
        <v>188013719.94999999</v>
      </c>
      <c r="M24" s="48">
        <f t="shared" si="4"/>
        <v>191385189.53999999</v>
      </c>
    </row>
    <row r="25" spans="1:13" x14ac:dyDescent="0.25">
      <c r="A25" s="47" t="s">
        <v>149</v>
      </c>
      <c r="B25" s="48">
        <v>26558450.23</v>
      </c>
      <c r="C25" s="48">
        <v>29540911.760000002</v>
      </c>
      <c r="D25" s="48">
        <v>23045968.940000001</v>
      </c>
      <c r="E25" s="48">
        <v>33374619.390000001</v>
      </c>
      <c r="F25" s="48">
        <v>20842077.559999999</v>
      </c>
      <c r="G25" s="48">
        <v>39699308.780000001</v>
      </c>
      <c r="H25" s="48">
        <v>28532433.099999994</v>
      </c>
      <c r="I25" s="48">
        <v>31109606.370000001</v>
      </c>
      <c r="J25" s="48">
        <v>38182717.490000002</v>
      </c>
      <c r="K25" s="48">
        <v>32644887.48</v>
      </c>
      <c r="L25" s="48">
        <v>25520990.91</v>
      </c>
      <c r="M25" s="48">
        <v>54714338.429999977</v>
      </c>
    </row>
    <row r="26" spans="1:13" x14ac:dyDescent="0.25">
      <c r="A26" s="47" t="s">
        <v>90</v>
      </c>
      <c r="B26" s="48">
        <f>+B24-B25</f>
        <v>92845010.239999995</v>
      </c>
      <c r="C26" s="48">
        <f t="shared" ref="C26:M26" si="5">+C24-C25</f>
        <v>83538364.839999989</v>
      </c>
      <c r="D26" s="48">
        <f t="shared" si="5"/>
        <v>103652857.88</v>
      </c>
      <c r="E26" s="48">
        <f t="shared" si="5"/>
        <v>87253453.519999996</v>
      </c>
      <c r="F26" s="48">
        <f t="shared" si="5"/>
        <v>97612070.939999998</v>
      </c>
      <c r="G26" s="48">
        <f t="shared" si="5"/>
        <v>164468306.00999999</v>
      </c>
      <c r="H26" s="48">
        <f t="shared" si="5"/>
        <v>159996862.5</v>
      </c>
      <c r="I26" s="48">
        <f t="shared" si="5"/>
        <v>155604914.09999999</v>
      </c>
      <c r="J26" s="48">
        <f t="shared" si="5"/>
        <v>161787005.31</v>
      </c>
      <c r="K26" s="48">
        <f t="shared" si="5"/>
        <v>162186137.31</v>
      </c>
      <c r="L26" s="48">
        <f t="shared" si="5"/>
        <v>162492729.03999999</v>
      </c>
      <c r="M26" s="48">
        <f t="shared" si="5"/>
        <v>136670851.11000001</v>
      </c>
    </row>
    <row r="27" spans="1:13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x14ac:dyDescent="0.25">
      <c r="A28" s="47" t="s">
        <v>150</v>
      </c>
      <c r="B28" s="48">
        <f>+B26-B22</f>
        <v>-10140867.140000001</v>
      </c>
      <c r="C28" s="48">
        <f t="shared" ref="C28:M28" si="6">+C26-C22</f>
        <v>-9306645.400000006</v>
      </c>
      <c r="D28" s="48">
        <f t="shared" si="6"/>
        <v>20114493.040000007</v>
      </c>
      <c r="E28" s="48">
        <f t="shared" si="6"/>
        <v>-16399404.359999999</v>
      </c>
      <c r="F28" s="48">
        <f t="shared" si="6"/>
        <v>10358617.420000002</v>
      </c>
      <c r="G28" s="48">
        <f t="shared" si="6"/>
        <v>66856235.069999993</v>
      </c>
      <c r="H28" s="48">
        <f t="shared" si="6"/>
        <v>-4471443.5099999905</v>
      </c>
      <c r="I28" s="48">
        <f t="shared" si="6"/>
        <v>-4391948.400000006</v>
      </c>
      <c r="J28" s="48">
        <f t="shared" si="6"/>
        <v>6182091.2100000083</v>
      </c>
      <c r="K28" s="48">
        <f t="shared" si="6"/>
        <v>399132</v>
      </c>
      <c r="L28" s="48">
        <f t="shared" si="6"/>
        <v>306591.72999998927</v>
      </c>
      <c r="M28" s="48">
        <f t="shared" si="6"/>
        <v>-25821877.929999977</v>
      </c>
    </row>
    <row r="29" spans="1:13" hidden="1" x14ac:dyDescent="0.25">
      <c r="A29" s="45" t="s">
        <v>91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idden="1" x14ac:dyDescent="0.25">
      <c r="A30" s="45" t="s">
        <v>92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8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8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s="8" customForma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8" customForma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8" customForma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8" customFormat="1" ht="15.75" x14ac:dyDescent="0.25">
      <c r="A36" s="15" t="s">
        <v>151</v>
      </c>
      <c r="B36" s="59"/>
      <c r="C36" s="59"/>
      <c r="D36" s="57" t="s">
        <v>136</v>
      </c>
      <c r="E36" s="57"/>
      <c r="F36" s="57"/>
      <c r="G36" s="57"/>
      <c r="H36" s="37"/>
      <c r="I36" s="59" t="s">
        <v>152</v>
      </c>
      <c r="J36" s="59"/>
      <c r="K36" s="59"/>
      <c r="L36" s="37"/>
      <c r="M36" s="37"/>
    </row>
    <row r="37" spans="1:13" s="8" customFormat="1" ht="15.75" x14ac:dyDescent="0.25">
      <c r="A37" s="15" t="s">
        <v>131</v>
      </c>
      <c r="B37" s="59"/>
      <c r="C37" s="59"/>
      <c r="D37" s="57" t="s">
        <v>133</v>
      </c>
      <c r="E37" s="57"/>
      <c r="F37" s="57"/>
      <c r="G37" s="57"/>
      <c r="H37" s="37"/>
      <c r="I37" s="59" t="s">
        <v>135</v>
      </c>
      <c r="J37" s="59"/>
      <c r="K37" s="59"/>
      <c r="L37" s="37"/>
      <c r="M37" s="37"/>
    </row>
    <row r="38" spans="1:13" s="8" customFormat="1" ht="15.75" x14ac:dyDescent="0.25">
      <c r="A38" s="42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s="8" customForma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8" customFormat="1" x14ac:dyDescent="0.25">
      <c r="C40" s="8" t="s">
        <v>110</v>
      </c>
    </row>
    <row r="41" spans="1:13" s="8" customFormat="1" x14ac:dyDescent="0.25"/>
    <row r="42" spans="1:13" s="8" customFormat="1" x14ac:dyDescent="0.25"/>
    <row r="43" spans="1:13" ht="15.75" customHeight="1" x14ac:dyDescent="0.25"/>
    <row r="45" spans="1:13" ht="15.75" x14ac:dyDescent="0.25">
      <c r="B45" s="61"/>
      <c r="C45" s="61"/>
      <c r="D45" s="61"/>
      <c r="E45" s="61"/>
      <c r="F45" s="71"/>
      <c r="G45" s="71"/>
      <c r="H45" s="71"/>
      <c r="I45" s="71"/>
      <c r="J45" s="8"/>
      <c r="K45" s="71"/>
      <c r="L45" s="71"/>
      <c r="M45" s="71"/>
    </row>
    <row r="46" spans="1:13" ht="15.75" hidden="1" x14ac:dyDescent="0.25">
      <c r="B46" s="61"/>
      <c r="C46" s="61"/>
      <c r="D46" s="61"/>
      <c r="E46" s="61"/>
      <c r="F46" s="8"/>
      <c r="G46" s="9"/>
      <c r="H46" s="9"/>
      <c r="I46" s="9"/>
      <c r="J46" s="8"/>
      <c r="K46" s="8"/>
      <c r="L46" s="8"/>
      <c r="M46" s="8"/>
    </row>
    <row r="47" spans="1:13" hidden="1" x14ac:dyDescent="0.25">
      <c r="B47" s="8"/>
      <c r="C47" s="8"/>
      <c r="D47" s="8"/>
      <c r="E47" s="8"/>
      <c r="F47" s="8"/>
      <c r="G47" s="9"/>
      <c r="H47" s="9"/>
      <c r="I47" s="9"/>
      <c r="J47" s="8"/>
      <c r="K47" s="8"/>
      <c r="L47" s="8"/>
      <c r="M47" s="8"/>
    </row>
    <row r="48" spans="1:13" ht="15.75" hidden="1" x14ac:dyDescent="0.25">
      <c r="B48" s="71"/>
      <c r="C48" s="71"/>
      <c r="D48" s="10" t="s">
        <v>130</v>
      </c>
      <c r="E48" s="10"/>
      <c r="F48" s="10"/>
      <c r="G48" s="71"/>
      <c r="H48" s="71"/>
      <c r="I48" s="71"/>
      <c r="J48" s="71"/>
      <c r="K48" s="71"/>
      <c r="L48" s="71"/>
      <c r="M48" s="71"/>
    </row>
    <row r="49" spans="2:13" ht="15.75" hidden="1" x14ac:dyDescent="0.25">
      <c r="B49" s="72"/>
      <c r="C49" s="72"/>
      <c r="D49" s="73"/>
      <c r="E49" s="73"/>
      <c r="F49" s="73"/>
      <c r="G49" s="71"/>
      <c r="H49" s="71"/>
      <c r="I49" s="71"/>
      <c r="J49" s="71"/>
      <c r="K49" s="71"/>
      <c r="L49" s="71"/>
      <c r="M49" s="71"/>
    </row>
    <row r="50" spans="2:13" hidden="1" x14ac:dyDescent="0.25"/>
    <row r="51" spans="2:13" hidden="1" x14ac:dyDescent="0.25"/>
    <row r="52" spans="2:13" hidden="1" x14ac:dyDescent="0.25"/>
    <row r="53" spans="2:13" hidden="1" x14ac:dyDescent="0.25"/>
    <row r="54" spans="2:13" hidden="1" x14ac:dyDescent="0.25"/>
    <row r="55" spans="2:13" hidden="1" x14ac:dyDescent="0.25"/>
  </sheetData>
  <mergeCells count="21">
    <mergeCell ref="B46:E46"/>
    <mergeCell ref="B48:C48"/>
    <mergeCell ref="G48:J48"/>
    <mergeCell ref="K48:M48"/>
    <mergeCell ref="B49:C49"/>
    <mergeCell ref="D49:F49"/>
    <mergeCell ref="G49:J49"/>
    <mergeCell ref="K49:M49"/>
    <mergeCell ref="A1:M1"/>
    <mergeCell ref="A2:M2"/>
    <mergeCell ref="A3:M3"/>
    <mergeCell ref="A4:M4"/>
    <mergeCell ref="B45:E45"/>
    <mergeCell ref="F45:I45"/>
    <mergeCell ref="K45:M45"/>
    <mergeCell ref="I36:K36"/>
    <mergeCell ref="I37:K37"/>
    <mergeCell ref="D36:G36"/>
    <mergeCell ref="D37:G37"/>
    <mergeCell ref="B37:C37"/>
    <mergeCell ref="B36:C3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D20" sqref="D20"/>
    </sheetView>
  </sheetViews>
  <sheetFormatPr baseColWidth="10" defaultRowHeight="12.75" x14ac:dyDescent="0.2"/>
  <cols>
    <col min="1" max="1" width="93.7109375" style="3" customWidth="1"/>
    <col min="2" max="256" width="11.42578125" style="3"/>
    <col min="257" max="257" width="84.7109375" style="3" customWidth="1"/>
    <col min="258" max="512" width="11.42578125" style="3"/>
    <col min="513" max="513" width="84.7109375" style="3" customWidth="1"/>
    <col min="514" max="768" width="11.42578125" style="3"/>
    <col min="769" max="769" width="84.7109375" style="3" customWidth="1"/>
    <col min="770" max="1024" width="11.42578125" style="3"/>
    <col min="1025" max="1025" width="84.7109375" style="3" customWidth="1"/>
    <col min="1026" max="1280" width="11.42578125" style="3"/>
    <col min="1281" max="1281" width="84.7109375" style="3" customWidth="1"/>
    <col min="1282" max="1536" width="11.42578125" style="3"/>
    <col min="1537" max="1537" width="84.7109375" style="3" customWidth="1"/>
    <col min="1538" max="1792" width="11.42578125" style="3"/>
    <col min="1793" max="1793" width="84.7109375" style="3" customWidth="1"/>
    <col min="1794" max="2048" width="11.42578125" style="3"/>
    <col min="2049" max="2049" width="84.7109375" style="3" customWidth="1"/>
    <col min="2050" max="2304" width="11.42578125" style="3"/>
    <col min="2305" max="2305" width="84.7109375" style="3" customWidth="1"/>
    <col min="2306" max="2560" width="11.42578125" style="3"/>
    <col min="2561" max="2561" width="84.7109375" style="3" customWidth="1"/>
    <col min="2562" max="2816" width="11.42578125" style="3"/>
    <col min="2817" max="2817" width="84.7109375" style="3" customWidth="1"/>
    <col min="2818" max="3072" width="11.42578125" style="3"/>
    <col min="3073" max="3073" width="84.7109375" style="3" customWidth="1"/>
    <col min="3074" max="3328" width="11.42578125" style="3"/>
    <col min="3329" max="3329" width="84.7109375" style="3" customWidth="1"/>
    <col min="3330" max="3584" width="11.42578125" style="3"/>
    <col min="3585" max="3585" width="84.7109375" style="3" customWidth="1"/>
    <col min="3586" max="3840" width="11.42578125" style="3"/>
    <col min="3841" max="3841" width="84.7109375" style="3" customWidth="1"/>
    <col min="3842" max="4096" width="11.42578125" style="3"/>
    <col min="4097" max="4097" width="84.7109375" style="3" customWidth="1"/>
    <col min="4098" max="4352" width="11.42578125" style="3"/>
    <col min="4353" max="4353" width="84.7109375" style="3" customWidth="1"/>
    <col min="4354" max="4608" width="11.42578125" style="3"/>
    <col min="4609" max="4609" width="84.7109375" style="3" customWidth="1"/>
    <col min="4610" max="4864" width="11.42578125" style="3"/>
    <col min="4865" max="4865" width="84.7109375" style="3" customWidth="1"/>
    <col min="4866" max="5120" width="11.42578125" style="3"/>
    <col min="5121" max="5121" width="84.7109375" style="3" customWidth="1"/>
    <col min="5122" max="5376" width="11.42578125" style="3"/>
    <col min="5377" max="5377" width="84.7109375" style="3" customWidth="1"/>
    <col min="5378" max="5632" width="11.42578125" style="3"/>
    <col min="5633" max="5633" width="84.7109375" style="3" customWidth="1"/>
    <col min="5634" max="5888" width="11.42578125" style="3"/>
    <col min="5889" max="5889" width="84.7109375" style="3" customWidth="1"/>
    <col min="5890" max="6144" width="11.42578125" style="3"/>
    <col min="6145" max="6145" width="84.7109375" style="3" customWidth="1"/>
    <col min="6146" max="6400" width="11.42578125" style="3"/>
    <col min="6401" max="6401" width="84.7109375" style="3" customWidth="1"/>
    <col min="6402" max="6656" width="11.42578125" style="3"/>
    <col min="6657" max="6657" width="84.7109375" style="3" customWidth="1"/>
    <col min="6658" max="6912" width="11.42578125" style="3"/>
    <col min="6913" max="6913" width="84.7109375" style="3" customWidth="1"/>
    <col min="6914" max="7168" width="11.42578125" style="3"/>
    <col min="7169" max="7169" width="84.7109375" style="3" customWidth="1"/>
    <col min="7170" max="7424" width="11.42578125" style="3"/>
    <col min="7425" max="7425" width="84.7109375" style="3" customWidth="1"/>
    <col min="7426" max="7680" width="11.42578125" style="3"/>
    <col min="7681" max="7681" width="84.7109375" style="3" customWidth="1"/>
    <col min="7682" max="7936" width="11.42578125" style="3"/>
    <col min="7937" max="7937" width="84.7109375" style="3" customWidth="1"/>
    <col min="7938" max="8192" width="11.42578125" style="3"/>
    <col min="8193" max="8193" width="84.7109375" style="3" customWidth="1"/>
    <col min="8194" max="8448" width="11.42578125" style="3"/>
    <col min="8449" max="8449" width="84.7109375" style="3" customWidth="1"/>
    <col min="8450" max="8704" width="11.42578125" style="3"/>
    <col min="8705" max="8705" width="84.7109375" style="3" customWidth="1"/>
    <col min="8706" max="8960" width="11.42578125" style="3"/>
    <col min="8961" max="8961" width="84.7109375" style="3" customWidth="1"/>
    <col min="8962" max="9216" width="11.42578125" style="3"/>
    <col min="9217" max="9217" width="84.7109375" style="3" customWidth="1"/>
    <col min="9218" max="9472" width="11.42578125" style="3"/>
    <col min="9473" max="9473" width="84.7109375" style="3" customWidth="1"/>
    <col min="9474" max="9728" width="11.42578125" style="3"/>
    <col min="9729" max="9729" width="84.7109375" style="3" customWidth="1"/>
    <col min="9730" max="9984" width="11.42578125" style="3"/>
    <col min="9985" max="9985" width="84.7109375" style="3" customWidth="1"/>
    <col min="9986" max="10240" width="11.42578125" style="3"/>
    <col min="10241" max="10241" width="84.7109375" style="3" customWidth="1"/>
    <col min="10242" max="10496" width="11.42578125" style="3"/>
    <col min="10497" max="10497" width="84.7109375" style="3" customWidth="1"/>
    <col min="10498" max="10752" width="11.42578125" style="3"/>
    <col min="10753" max="10753" width="84.7109375" style="3" customWidth="1"/>
    <col min="10754" max="11008" width="11.42578125" style="3"/>
    <col min="11009" max="11009" width="84.7109375" style="3" customWidth="1"/>
    <col min="11010" max="11264" width="11.42578125" style="3"/>
    <col min="11265" max="11265" width="84.7109375" style="3" customWidth="1"/>
    <col min="11266" max="11520" width="11.42578125" style="3"/>
    <col min="11521" max="11521" width="84.7109375" style="3" customWidth="1"/>
    <col min="11522" max="11776" width="11.42578125" style="3"/>
    <col min="11777" max="11777" width="84.7109375" style="3" customWidth="1"/>
    <col min="11778" max="12032" width="11.42578125" style="3"/>
    <col min="12033" max="12033" width="84.7109375" style="3" customWidth="1"/>
    <col min="12034" max="12288" width="11.42578125" style="3"/>
    <col min="12289" max="12289" width="84.7109375" style="3" customWidth="1"/>
    <col min="12290" max="12544" width="11.42578125" style="3"/>
    <col min="12545" max="12545" width="84.7109375" style="3" customWidth="1"/>
    <col min="12546" max="12800" width="11.42578125" style="3"/>
    <col min="12801" max="12801" width="84.7109375" style="3" customWidth="1"/>
    <col min="12802" max="13056" width="11.42578125" style="3"/>
    <col min="13057" max="13057" width="84.7109375" style="3" customWidth="1"/>
    <col min="13058" max="13312" width="11.42578125" style="3"/>
    <col min="13313" max="13313" width="84.7109375" style="3" customWidth="1"/>
    <col min="13314" max="13568" width="11.42578125" style="3"/>
    <col min="13569" max="13569" width="84.7109375" style="3" customWidth="1"/>
    <col min="13570" max="13824" width="11.42578125" style="3"/>
    <col min="13825" max="13825" width="84.7109375" style="3" customWidth="1"/>
    <col min="13826" max="14080" width="11.42578125" style="3"/>
    <col min="14081" max="14081" width="84.7109375" style="3" customWidth="1"/>
    <col min="14082" max="14336" width="11.42578125" style="3"/>
    <col min="14337" max="14337" width="84.7109375" style="3" customWidth="1"/>
    <col min="14338" max="14592" width="11.42578125" style="3"/>
    <col min="14593" max="14593" width="84.7109375" style="3" customWidth="1"/>
    <col min="14594" max="14848" width="11.42578125" style="3"/>
    <col min="14849" max="14849" width="84.7109375" style="3" customWidth="1"/>
    <col min="14850" max="15104" width="11.42578125" style="3"/>
    <col min="15105" max="15105" width="84.7109375" style="3" customWidth="1"/>
    <col min="15106" max="15360" width="11.42578125" style="3"/>
    <col min="15361" max="15361" width="84.7109375" style="3" customWidth="1"/>
    <col min="15362" max="15616" width="11.42578125" style="3"/>
    <col min="15617" max="15617" width="84.7109375" style="3" customWidth="1"/>
    <col min="15618" max="15872" width="11.42578125" style="3"/>
    <col min="15873" max="15873" width="84.7109375" style="3" customWidth="1"/>
    <col min="15874" max="16128" width="11.42578125" style="3"/>
    <col min="16129" max="16129" width="84.7109375" style="3" customWidth="1"/>
    <col min="16130" max="16384" width="11.42578125" style="3"/>
  </cols>
  <sheetData>
    <row r="1" spans="1:1" ht="21" customHeight="1" x14ac:dyDescent="0.2"/>
    <row r="2" spans="1:1" ht="21" customHeight="1" x14ac:dyDescent="0.2"/>
    <row r="3" spans="1:1" ht="21" customHeight="1" x14ac:dyDescent="0.2"/>
    <row r="4" spans="1:1" ht="21.75" customHeight="1" x14ac:dyDescent="0.2"/>
    <row r="5" spans="1:1" ht="18.75" x14ac:dyDescent="0.3">
      <c r="A5" s="2" t="s">
        <v>109</v>
      </c>
    </row>
    <row r="6" spans="1:1" ht="22.5" x14ac:dyDescent="0.3">
      <c r="A6" s="4" t="s">
        <v>104</v>
      </c>
    </row>
    <row r="7" spans="1:1" ht="23.25" x14ac:dyDescent="0.35">
      <c r="A7" s="5"/>
    </row>
    <row r="8" spans="1:1" ht="23.25" x14ac:dyDescent="0.35">
      <c r="A8" s="5"/>
    </row>
    <row r="9" spans="1:1" ht="23.25" x14ac:dyDescent="0.35">
      <c r="A9" s="5"/>
    </row>
    <row r="13" spans="1:1" ht="23.25" x14ac:dyDescent="0.35">
      <c r="A13" s="5"/>
    </row>
    <row r="14" spans="1:1" ht="23.25" x14ac:dyDescent="0.35">
      <c r="A14" s="5"/>
    </row>
    <row r="15" spans="1:1" ht="23.25" x14ac:dyDescent="0.35">
      <c r="A15" s="5"/>
    </row>
    <row r="16" spans="1:1" ht="23.25" x14ac:dyDescent="0.35">
      <c r="A16" s="5"/>
    </row>
    <row r="17" spans="1:1" ht="23.25" x14ac:dyDescent="0.35">
      <c r="A17" s="5"/>
    </row>
    <row r="18" spans="1:1" ht="23.25" x14ac:dyDescent="0.35">
      <c r="A18" s="5"/>
    </row>
    <row r="19" spans="1:1" ht="27.75" x14ac:dyDescent="0.4">
      <c r="A19" s="6" t="s">
        <v>105</v>
      </c>
    </row>
    <row r="20" spans="1:1" ht="27.75" x14ac:dyDescent="0.4">
      <c r="A20" s="6"/>
    </row>
    <row r="21" spans="1:1" ht="27.75" x14ac:dyDescent="0.4">
      <c r="A21" s="6"/>
    </row>
    <row r="22" spans="1:1" ht="27.75" x14ac:dyDescent="0.4">
      <c r="A22" s="6"/>
    </row>
    <row r="23" spans="1:1" ht="27.75" x14ac:dyDescent="0.4">
      <c r="A23" s="6" t="s">
        <v>106</v>
      </c>
    </row>
    <row r="24" spans="1:1" ht="27.75" x14ac:dyDescent="0.4">
      <c r="A24" s="6"/>
    </row>
    <row r="25" spans="1:1" ht="27.75" x14ac:dyDescent="0.4">
      <c r="A25" s="6"/>
    </row>
    <row r="26" spans="1:1" ht="27.75" x14ac:dyDescent="0.4">
      <c r="A26" s="6"/>
    </row>
    <row r="27" spans="1:1" ht="27.75" x14ac:dyDescent="0.4">
      <c r="A27" s="6" t="s">
        <v>115</v>
      </c>
    </row>
    <row r="28" spans="1:1" ht="27.75" x14ac:dyDescent="0.4">
      <c r="A28" s="7"/>
    </row>
  </sheetData>
  <pageMargins left="0.7" right="0.7" top="0.75" bottom="0.75" header="0.3" footer="0.3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28"/>
  <sheetViews>
    <sheetView tabSelected="1" workbookViewId="0"/>
  </sheetViews>
  <sheetFormatPr baseColWidth="10" defaultRowHeight="12.75" x14ac:dyDescent="0.2"/>
  <cols>
    <col min="1" max="1" width="95.140625" style="3" customWidth="1"/>
    <col min="2" max="255" width="11.42578125" style="3"/>
    <col min="256" max="256" width="84.7109375" style="3" customWidth="1"/>
    <col min="257" max="511" width="11.42578125" style="3"/>
    <col min="512" max="512" width="84.7109375" style="3" customWidth="1"/>
    <col min="513" max="767" width="11.42578125" style="3"/>
    <col min="768" max="768" width="84.7109375" style="3" customWidth="1"/>
    <col min="769" max="1023" width="11.42578125" style="3"/>
    <col min="1024" max="1024" width="84.7109375" style="3" customWidth="1"/>
    <col min="1025" max="1279" width="11.42578125" style="3"/>
    <col min="1280" max="1280" width="84.7109375" style="3" customWidth="1"/>
    <col min="1281" max="1535" width="11.42578125" style="3"/>
    <col min="1536" max="1536" width="84.7109375" style="3" customWidth="1"/>
    <col min="1537" max="1791" width="11.42578125" style="3"/>
    <col min="1792" max="1792" width="84.7109375" style="3" customWidth="1"/>
    <col min="1793" max="2047" width="11.42578125" style="3"/>
    <col min="2048" max="2048" width="84.7109375" style="3" customWidth="1"/>
    <col min="2049" max="2303" width="11.42578125" style="3"/>
    <col min="2304" max="2304" width="84.7109375" style="3" customWidth="1"/>
    <col min="2305" max="2559" width="11.42578125" style="3"/>
    <col min="2560" max="2560" width="84.7109375" style="3" customWidth="1"/>
    <col min="2561" max="2815" width="11.42578125" style="3"/>
    <col min="2816" max="2816" width="84.7109375" style="3" customWidth="1"/>
    <col min="2817" max="3071" width="11.42578125" style="3"/>
    <col min="3072" max="3072" width="84.7109375" style="3" customWidth="1"/>
    <col min="3073" max="3327" width="11.42578125" style="3"/>
    <col min="3328" max="3328" width="84.7109375" style="3" customWidth="1"/>
    <col min="3329" max="3583" width="11.42578125" style="3"/>
    <col min="3584" max="3584" width="84.7109375" style="3" customWidth="1"/>
    <col min="3585" max="3839" width="11.42578125" style="3"/>
    <col min="3840" max="3840" width="84.7109375" style="3" customWidth="1"/>
    <col min="3841" max="4095" width="11.42578125" style="3"/>
    <col min="4096" max="4096" width="84.7109375" style="3" customWidth="1"/>
    <col min="4097" max="4351" width="11.42578125" style="3"/>
    <col min="4352" max="4352" width="84.7109375" style="3" customWidth="1"/>
    <col min="4353" max="4607" width="11.42578125" style="3"/>
    <col min="4608" max="4608" width="84.7109375" style="3" customWidth="1"/>
    <col min="4609" max="4863" width="11.42578125" style="3"/>
    <col min="4864" max="4864" width="84.7109375" style="3" customWidth="1"/>
    <col min="4865" max="5119" width="11.42578125" style="3"/>
    <col min="5120" max="5120" width="84.7109375" style="3" customWidth="1"/>
    <col min="5121" max="5375" width="11.42578125" style="3"/>
    <col min="5376" max="5376" width="84.7109375" style="3" customWidth="1"/>
    <col min="5377" max="5631" width="11.42578125" style="3"/>
    <col min="5632" max="5632" width="84.7109375" style="3" customWidth="1"/>
    <col min="5633" max="5887" width="11.42578125" style="3"/>
    <col min="5888" max="5888" width="84.7109375" style="3" customWidth="1"/>
    <col min="5889" max="6143" width="11.42578125" style="3"/>
    <col min="6144" max="6144" width="84.7109375" style="3" customWidth="1"/>
    <col min="6145" max="6399" width="11.42578125" style="3"/>
    <col min="6400" max="6400" width="84.7109375" style="3" customWidth="1"/>
    <col min="6401" max="6655" width="11.42578125" style="3"/>
    <col min="6656" max="6656" width="84.7109375" style="3" customWidth="1"/>
    <col min="6657" max="6911" width="11.42578125" style="3"/>
    <col min="6912" max="6912" width="84.7109375" style="3" customWidth="1"/>
    <col min="6913" max="7167" width="11.42578125" style="3"/>
    <col min="7168" max="7168" width="84.7109375" style="3" customWidth="1"/>
    <col min="7169" max="7423" width="11.42578125" style="3"/>
    <col min="7424" max="7424" width="84.7109375" style="3" customWidth="1"/>
    <col min="7425" max="7679" width="11.42578125" style="3"/>
    <col min="7680" max="7680" width="84.7109375" style="3" customWidth="1"/>
    <col min="7681" max="7935" width="11.42578125" style="3"/>
    <col min="7936" max="7936" width="84.7109375" style="3" customWidth="1"/>
    <col min="7937" max="8191" width="11.42578125" style="3"/>
    <col min="8192" max="8192" width="84.7109375" style="3" customWidth="1"/>
    <col min="8193" max="8447" width="11.42578125" style="3"/>
    <col min="8448" max="8448" width="84.7109375" style="3" customWidth="1"/>
    <col min="8449" max="8703" width="11.42578125" style="3"/>
    <col min="8704" max="8704" width="84.7109375" style="3" customWidth="1"/>
    <col min="8705" max="8959" width="11.42578125" style="3"/>
    <col min="8960" max="8960" width="84.7109375" style="3" customWidth="1"/>
    <col min="8961" max="9215" width="11.42578125" style="3"/>
    <col min="9216" max="9216" width="84.7109375" style="3" customWidth="1"/>
    <col min="9217" max="9471" width="11.42578125" style="3"/>
    <col min="9472" max="9472" width="84.7109375" style="3" customWidth="1"/>
    <col min="9473" max="9727" width="11.42578125" style="3"/>
    <col min="9728" max="9728" width="84.7109375" style="3" customWidth="1"/>
    <col min="9729" max="9983" width="11.42578125" style="3"/>
    <col min="9984" max="9984" width="84.7109375" style="3" customWidth="1"/>
    <col min="9985" max="10239" width="11.42578125" style="3"/>
    <col min="10240" max="10240" width="84.7109375" style="3" customWidth="1"/>
    <col min="10241" max="10495" width="11.42578125" style="3"/>
    <col min="10496" max="10496" width="84.7109375" style="3" customWidth="1"/>
    <col min="10497" max="10751" width="11.42578125" style="3"/>
    <col min="10752" max="10752" width="84.7109375" style="3" customWidth="1"/>
    <col min="10753" max="11007" width="11.42578125" style="3"/>
    <col min="11008" max="11008" width="84.7109375" style="3" customWidth="1"/>
    <col min="11009" max="11263" width="11.42578125" style="3"/>
    <col min="11264" max="11264" width="84.7109375" style="3" customWidth="1"/>
    <col min="11265" max="11519" width="11.42578125" style="3"/>
    <col min="11520" max="11520" width="84.7109375" style="3" customWidth="1"/>
    <col min="11521" max="11775" width="11.42578125" style="3"/>
    <col min="11776" max="11776" width="84.7109375" style="3" customWidth="1"/>
    <col min="11777" max="12031" width="11.42578125" style="3"/>
    <col min="12032" max="12032" width="84.7109375" style="3" customWidth="1"/>
    <col min="12033" max="12287" width="11.42578125" style="3"/>
    <col min="12288" max="12288" width="84.7109375" style="3" customWidth="1"/>
    <col min="12289" max="12543" width="11.42578125" style="3"/>
    <col min="12544" max="12544" width="84.7109375" style="3" customWidth="1"/>
    <col min="12545" max="12799" width="11.42578125" style="3"/>
    <col min="12800" max="12800" width="84.7109375" style="3" customWidth="1"/>
    <col min="12801" max="13055" width="11.42578125" style="3"/>
    <col min="13056" max="13056" width="84.7109375" style="3" customWidth="1"/>
    <col min="13057" max="13311" width="11.42578125" style="3"/>
    <col min="13312" max="13312" width="84.7109375" style="3" customWidth="1"/>
    <col min="13313" max="13567" width="11.42578125" style="3"/>
    <col min="13568" max="13568" width="84.7109375" style="3" customWidth="1"/>
    <col min="13569" max="13823" width="11.42578125" style="3"/>
    <col min="13824" max="13824" width="84.7109375" style="3" customWidth="1"/>
    <col min="13825" max="14079" width="11.42578125" style="3"/>
    <col min="14080" max="14080" width="84.7109375" style="3" customWidth="1"/>
    <col min="14081" max="14335" width="11.42578125" style="3"/>
    <col min="14336" max="14336" width="84.7109375" style="3" customWidth="1"/>
    <col min="14337" max="14591" width="11.42578125" style="3"/>
    <col min="14592" max="14592" width="84.7109375" style="3" customWidth="1"/>
    <col min="14593" max="14847" width="11.42578125" style="3"/>
    <col min="14848" max="14848" width="84.7109375" style="3" customWidth="1"/>
    <col min="14849" max="15103" width="11.42578125" style="3"/>
    <col min="15104" max="15104" width="84.7109375" style="3" customWidth="1"/>
    <col min="15105" max="15359" width="11.42578125" style="3"/>
    <col min="15360" max="15360" width="84.7109375" style="3" customWidth="1"/>
    <col min="15361" max="15615" width="11.42578125" style="3"/>
    <col min="15616" max="15616" width="84.7109375" style="3" customWidth="1"/>
    <col min="15617" max="15871" width="11.42578125" style="3"/>
    <col min="15872" max="15872" width="84.7109375" style="3" customWidth="1"/>
    <col min="15873" max="16127" width="11.42578125" style="3"/>
    <col min="16128" max="16128" width="84.7109375" style="3" customWidth="1"/>
    <col min="16129" max="16384" width="11.42578125" style="3"/>
  </cols>
  <sheetData>
    <row r="5" spans="1:1" ht="18.75" x14ac:dyDescent="0.3">
      <c r="A5" s="2"/>
    </row>
    <row r="6" spans="1:1" ht="22.5" x14ac:dyDescent="0.3">
      <c r="A6" s="4"/>
    </row>
    <row r="7" spans="1:1" ht="23.25" x14ac:dyDescent="0.35">
      <c r="A7" s="5"/>
    </row>
    <row r="8" spans="1:1" ht="23.25" x14ac:dyDescent="0.35">
      <c r="A8" s="5"/>
    </row>
    <row r="9" spans="1:1" ht="23.25" x14ac:dyDescent="0.35">
      <c r="A9" s="5"/>
    </row>
    <row r="13" spans="1:1" ht="23.25" x14ac:dyDescent="0.35">
      <c r="A13" s="5"/>
    </row>
    <row r="14" spans="1:1" ht="23.25" x14ac:dyDescent="0.35">
      <c r="A14" s="5"/>
    </row>
    <row r="15" spans="1:1" ht="23.25" x14ac:dyDescent="0.35">
      <c r="A15" s="5"/>
    </row>
    <row r="16" spans="1:1" ht="23.25" x14ac:dyDescent="0.35">
      <c r="A16" s="5"/>
    </row>
    <row r="17" spans="1:1" ht="23.25" x14ac:dyDescent="0.35">
      <c r="A17" s="5"/>
    </row>
    <row r="18" spans="1:1" ht="23.25" x14ac:dyDescent="0.35">
      <c r="A18" s="5"/>
    </row>
    <row r="19" spans="1:1" ht="27.75" x14ac:dyDescent="0.4">
      <c r="A19" s="6" t="s">
        <v>105</v>
      </c>
    </row>
    <row r="20" spans="1:1" ht="27.75" x14ac:dyDescent="0.4">
      <c r="A20" s="6"/>
    </row>
    <row r="21" spans="1:1" ht="27.75" x14ac:dyDescent="0.4">
      <c r="A21" s="6"/>
    </row>
    <row r="22" spans="1:1" ht="27.75" x14ac:dyDescent="0.4">
      <c r="A22" s="6"/>
    </row>
    <row r="23" spans="1:1" ht="27.75" x14ac:dyDescent="0.4">
      <c r="A23" s="6" t="s">
        <v>106</v>
      </c>
    </row>
    <row r="24" spans="1:1" ht="27.75" x14ac:dyDescent="0.4">
      <c r="A24" s="6"/>
    </row>
    <row r="25" spans="1:1" ht="27.75" x14ac:dyDescent="0.4">
      <c r="A25" s="6"/>
    </row>
    <row r="26" spans="1:1" ht="27.75" x14ac:dyDescent="0.4">
      <c r="A26" s="6"/>
    </row>
    <row r="27" spans="1:1" ht="27.75" x14ac:dyDescent="0.4">
      <c r="A27" s="6" t="s">
        <v>139</v>
      </c>
    </row>
    <row r="28" spans="1:1" ht="27.75" x14ac:dyDescent="0.4">
      <c r="A28" s="7"/>
    </row>
  </sheetData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GASTOS</vt:lpstr>
      <vt:lpstr>INGRESOS</vt:lpstr>
      <vt:lpstr>VARIACION</vt:lpstr>
      <vt:lpstr>PRESENTACION</vt:lpstr>
      <vt:lpstr>PRESENT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ENC-OAI</cp:lastModifiedBy>
  <cp:lastPrinted>2022-01-14T10:34:06Z</cp:lastPrinted>
  <dcterms:created xsi:type="dcterms:W3CDTF">2019-12-09T11:35:21Z</dcterms:created>
  <dcterms:modified xsi:type="dcterms:W3CDTF">2022-02-01T18:45:30Z</dcterms:modified>
</cp:coreProperties>
</file>